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86" windowWidth="9300" windowHeight="12900" activeTab="3"/>
  </bookViews>
  <sheets>
    <sheet name="1.1" sheetId="1" r:id="rId1"/>
    <sheet name="1.2" sheetId="2" r:id="rId2"/>
    <sheet name="1.3" sheetId="3" r:id="rId3"/>
    <sheet name="1.4" sheetId="4" r:id="rId4"/>
  </sheets>
  <definedNames>
    <definedName name="_xlnm.Print_Area" localSheetId="2">'1.3'!$A$2:$S$99</definedName>
    <definedName name="_xlnm.Print_Area" localSheetId="3">'1.4'!$A$1:$M$117</definedName>
  </definedNames>
  <calcPr fullCalcOnLoad="1"/>
</workbook>
</file>

<file path=xl/sharedStrings.xml><?xml version="1.0" encoding="utf-8"?>
<sst xmlns="http://schemas.openxmlformats.org/spreadsheetml/2006/main" count="435" uniqueCount="138">
  <si>
    <t>Bidrag</t>
  </si>
  <si>
    <t>Studielån</t>
  </si>
  <si>
    <t>Totalt</t>
  </si>
  <si>
    <t>Studiestödsform</t>
  </si>
  <si>
    <t xml:space="preserve">Skolform
</t>
  </si>
  <si>
    <t>Studerande under 20 år</t>
  </si>
  <si>
    <t>Studerande 20 år och äldre</t>
  </si>
  <si>
    <t>Kvinnor</t>
  </si>
  <si>
    <t>Män</t>
  </si>
  <si>
    <t>Folkhögskola</t>
  </si>
  <si>
    <t>Kommunal och statlig vuxenutbildning</t>
  </si>
  <si>
    <r>
      <t>Totalt</t>
    </r>
    <r>
      <rPr>
        <sz val="8.5"/>
        <rFont val="Arial"/>
        <family val="2"/>
      </rPr>
      <t xml:space="preserve">
</t>
    </r>
  </si>
  <si>
    <t>Samtliga skolformer</t>
  </si>
  <si>
    <t>1               Översiktlig statistik</t>
  </si>
  <si>
    <t xml:space="preserve">                 Survey statistics</t>
  </si>
  <si>
    <t>.</t>
  </si>
  <si>
    <t xml:space="preserve">RG-bidrag
</t>
  </si>
  <si>
    <t>Studiehjälp</t>
  </si>
  <si>
    <t>-</t>
  </si>
  <si>
    <t>Studiemedel</t>
  </si>
  <si>
    <t>"</t>
  </si>
  <si>
    <r>
      <t>Rekryteringsbidrag</t>
    </r>
    <r>
      <rPr>
        <vertAlign val="superscript"/>
        <sz val="8.5"/>
        <rFont val="Arial"/>
        <family val="2"/>
      </rPr>
      <t>2</t>
    </r>
  </si>
  <si>
    <r>
      <t>Rg-bidrag</t>
    </r>
    <r>
      <rPr>
        <vertAlign val="superscript"/>
        <sz val="8.5"/>
        <rFont val="Arial"/>
        <family val="2"/>
      </rPr>
      <t>3</t>
    </r>
  </si>
  <si>
    <r>
      <t>Studiehjälp</t>
    </r>
    <r>
      <rPr>
        <vertAlign val="superscript"/>
        <sz val="8.5"/>
        <rFont val="Arial"/>
        <family val="2"/>
      </rPr>
      <t>2</t>
    </r>
    <r>
      <rPr>
        <sz val="8.5"/>
        <rFont val="Arial"/>
        <family val="2"/>
      </rPr>
      <t xml:space="preserve">
</t>
    </r>
  </si>
  <si>
    <r>
      <t>Studiemedel</t>
    </r>
    <r>
      <rPr>
        <vertAlign val="superscript"/>
        <sz val="8.5"/>
        <rFont val="Arial"/>
        <family val="2"/>
      </rPr>
      <t>3</t>
    </r>
    <r>
      <rPr>
        <sz val="8.5"/>
        <rFont val="Arial"/>
        <family val="2"/>
      </rPr>
      <t xml:space="preserve">
</t>
    </r>
  </si>
  <si>
    <r>
      <t>Rekryterings-
bidrag</t>
    </r>
    <r>
      <rPr>
        <vertAlign val="superscript"/>
        <sz val="8.5"/>
        <rFont val="Arial"/>
        <family val="2"/>
      </rPr>
      <t>4</t>
    </r>
  </si>
  <si>
    <t>Gymnasieskola m.m.</t>
  </si>
  <si>
    <t xml:space="preserve">1   Avser bidrag och lån till studerande. Utöver detta betalar CSN statlig ålderspensionsavgift för studerande med 
      studiemedel och rekryteringsbidrag. Under 2007 betalades 2 074,7 miljoner kronor i statlig ålderspensionsavgift.
2   Inklusive tilläggsbidrag 2006–2007 och rekryteringsbidrag för kombinationsutbildning 2005. Rekryteringsbidraget
      upphörde 2006 och betalades ut till ett begränsat antal studerande under en övergångsperiod 2007.
3   Bidrag till döva och hörselskadade elever vid riksgymnasierna i Örebro samt bidrag till rörelsehindrade elever 
      i särskilt Rh-anpassad gymnasieutbildning. </t>
  </si>
  <si>
    <t xml:space="preserve">                      Total expenditure on student aid, by type of aid on calendar year, SEK million</t>
  </si>
  <si>
    <t xml:space="preserve">                      Number of students in upper secondary education receiving aid,
                      by type of school and type of aid, 2007/08</t>
  </si>
  <si>
    <r>
      <t>Tabell 1.1     Totalt bokförda utbetalda belopp i studiestöd,</t>
    </r>
    <r>
      <rPr>
        <b/>
        <vertAlign val="superscript"/>
        <sz val="10"/>
        <rFont val="Arial"/>
        <family val="2"/>
      </rPr>
      <t xml:space="preserve">1 </t>
    </r>
    <r>
      <rPr>
        <b/>
        <sz val="10"/>
        <rFont val="Arial"/>
        <family val="2"/>
      </rPr>
      <t>fördelat på studiestödsform 
                      per kalenderår, mnkr</t>
    </r>
  </si>
  <si>
    <r>
      <t>Tabell 1.2     Antal studerande i gymnasial utbildning som fått studiestöd, 
                      fördelat på skolform och studiestödsform, 2007/08</t>
    </r>
    <r>
      <rPr>
        <b/>
        <vertAlign val="superscript"/>
        <sz val="10"/>
        <rFont val="Arial"/>
        <family val="2"/>
      </rPr>
      <t>1, 5</t>
    </r>
  </si>
  <si>
    <t xml:space="preserve">                           Number of registered students in higher education and number of students receiving student aid, 
                           by specialisation, sex, age and student aid, 2007/08</t>
  </si>
  <si>
    <t>1  Antal studerande som fått studiestöd under någon del av läsåret. Siffrorna är bruttoräknade och avrundade.    
2  Avser kommunal och fristående gymnasium samt kompletterande utbildning, gundskola, högskola, utlandsstudier och de 
     som saknar registrering av skolform.    
3  Endast studerande i Sverige, inklusive vissa gymnasieutbildningar med annan huvudman än kommun 
     eller landsting samt basåret vid högskolor och universitet.
4  Rekryteringsbidraget avvecklades 2006 men fanns under 2007 för dem som hade blivit beviljade stödet innan 
     avvecklingsbeslutet fattades. Tabellen visar antalet som studerade med rekryteringsbidrag det andra halvåret 2007. 
5  Tabellen har sekretessgranskats, vilket innebär att enskilda celler med antal mindre än 3 har ersatts med " och att summeringar 
    har justerats.</t>
  </si>
  <si>
    <t xml:space="preserve"> </t>
  </si>
  <si>
    <t xml:space="preserve">                        Number of registered students in higher education and number of students 
                        receiving student aid, by specialisation and sex, 2007/08</t>
  </si>
  <si>
    <t>Studieinriktning</t>
  </si>
  <si>
    <t xml:space="preserve">Antal      </t>
  </si>
  <si>
    <t>Fakultet/område
Yrkesutbildningsprogram</t>
  </si>
  <si>
    <t xml:space="preserve">Antal
</t>
  </si>
  <si>
    <t xml:space="preserve">%
</t>
  </si>
  <si>
    <t xml:space="preserve"> - 21 
</t>
  </si>
  <si>
    <t xml:space="preserve">22 - 24 
</t>
  </si>
  <si>
    <t xml:space="preserve">25 - 34 
</t>
  </si>
  <si>
    <t>Bidrag
Antal</t>
  </si>
  <si>
    <t>% av antal
studenter</t>
  </si>
  <si>
    <t>Lån
Antal</t>
  </si>
  <si>
    <t>HELA RIKET (inkl. basår)</t>
  </si>
  <si>
    <t>HELA RIKET (exkl. basår)</t>
  </si>
  <si>
    <t>PROGRAM MOT YRKESEXAMEN</t>
  </si>
  <si>
    <t xml:space="preserve">  Humaniora och teologi</t>
  </si>
  <si>
    <t xml:space="preserve">   Teologie kandidatexamen</t>
  </si>
  <si>
    <t xml:space="preserve">  Juridik och samhällsvetenskap</t>
  </si>
  <si>
    <t xml:space="preserve">   Juris kandidatexamen</t>
  </si>
  <si>
    <t xml:space="preserve">   Psykologexamen</t>
  </si>
  <si>
    <t xml:space="preserve">   Socionomexamen</t>
  </si>
  <si>
    <t xml:space="preserve">  Undervisning</t>
  </si>
  <si>
    <t xml:space="preserve">   Folkhögskollärarexamen</t>
  </si>
  <si>
    <t xml:space="preserve">   Lärarexamen</t>
  </si>
  <si>
    <t xml:space="preserve">   Specialpedagogexamen</t>
  </si>
  <si>
    <t xml:space="preserve">   Studie- och yrkesvägledarexamen</t>
  </si>
  <si>
    <t xml:space="preserve">  Naturvetenskap</t>
  </si>
  <si>
    <t xml:space="preserve">   Apotekarexamen</t>
  </si>
  <si>
    <t xml:space="preserve">   Receptarieexamen</t>
  </si>
  <si>
    <t xml:space="preserve">  Teknik</t>
  </si>
  <si>
    <t xml:space="preserve">   Arkitektexamen</t>
  </si>
  <si>
    <t xml:space="preserve">   Brandingenjörsexamen</t>
  </si>
  <si>
    <t xml:space="preserve">   Civilingenjörsexamen</t>
  </si>
  <si>
    <t xml:space="preserve">   Högskoleingenjörsexamen</t>
  </si>
  <si>
    <t xml:space="preserve">   Sjöingenjörs- och maskinteknikerexamen</t>
  </si>
  <si>
    <t xml:space="preserve">   Sjökaptens- och styrmansexamen</t>
  </si>
  <si>
    <t xml:space="preserve">   Yrkesteknisk högskoleexamen</t>
  </si>
  <si>
    <t xml:space="preserve">  Lant- och skogsbruk</t>
  </si>
  <si>
    <t xml:space="preserve">   Agronomexamen</t>
  </si>
  <si>
    <t xml:space="preserve">   Djursjukvårdarexamen</t>
  </si>
  <si>
    <t xml:space="preserve">   Hippologexamen</t>
  </si>
  <si>
    <t xml:space="preserve">   Hortonomexamen</t>
  </si>
  <si>
    <t xml:space="preserve">   Jägmästarexamen</t>
  </si>
  <si>
    <t xml:space="preserve">   Landskapsarkitektexamen</t>
  </si>
  <si>
    <t xml:space="preserve">   Landskapsingenjörsexamen</t>
  </si>
  <si>
    <t xml:space="preserve">   Lantmästarexamen</t>
  </si>
  <si>
    <t xml:space="preserve">   Skogsmästarexamen</t>
  </si>
  <si>
    <t xml:space="preserve">   Trädgårdsingenjörsexamen</t>
  </si>
  <si>
    <t>Tabell 1.3       forts….</t>
  </si>
  <si>
    <t xml:space="preserve">  Medicin och odontologi</t>
  </si>
  <si>
    <t xml:space="preserve">   Läkarexamen</t>
  </si>
  <si>
    <t xml:space="preserve">   Optikerexamen</t>
  </si>
  <si>
    <t xml:space="preserve">   Psykoterapeutexamen</t>
  </si>
  <si>
    <t xml:space="preserve">   Tandläkarexamen</t>
  </si>
  <si>
    <t xml:space="preserve">   Veterinärexamen</t>
  </si>
  <si>
    <t xml:space="preserve">  Vård och omsorg</t>
  </si>
  <si>
    <t xml:space="preserve">   Arbetsterapeutexamen</t>
  </si>
  <si>
    <t xml:space="preserve">   Audionomexamen</t>
  </si>
  <si>
    <t xml:space="preserve">   Barnmorskeexamen</t>
  </si>
  <si>
    <t xml:space="preserve">   Biomedicinsk analytikerexamen</t>
  </si>
  <si>
    <t xml:space="preserve">   Dietistexamen</t>
  </si>
  <si>
    <t xml:space="preserve">   Logopedexamen</t>
  </si>
  <si>
    <t xml:space="preserve">   Ortopedingenjörsexamen</t>
  </si>
  <si>
    <t xml:space="preserve">   Röntgensjuksköterskeexamen</t>
  </si>
  <si>
    <t xml:space="preserve">   Sjukgymnastexamen</t>
  </si>
  <si>
    <t xml:space="preserve">   Sjukhusfysikerexamen</t>
  </si>
  <si>
    <t xml:space="preserve">   Sjuksköterskeexamen</t>
  </si>
  <si>
    <t xml:space="preserve">   Social omsorgsexamen</t>
  </si>
  <si>
    <t xml:space="preserve">   Specialistsjuksköterskeexamen</t>
  </si>
  <si>
    <t xml:space="preserve">   Tandhygienistexamen</t>
  </si>
  <si>
    <t xml:space="preserve">   Tandteknikerexamen</t>
  </si>
  <si>
    <t xml:space="preserve">  Konstnärligt område</t>
  </si>
  <si>
    <t xml:space="preserve">   Konstnärlig högskoleexamen dans</t>
  </si>
  <si>
    <t xml:space="preserve">   Konstnärlig högskoleexamen konst och design</t>
  </si>
  <si>
    <t xml:space="preserve">   Konstnärlig högskoleexamen musik</t>
  </si>
  <si>
    <t xml:space="preserve">   Konstnärlig högskoleexamen scen och medier</t>
  </si>
  <si>
    <t xml:space="preserve">   Organistexamen</t>
  </si>
  <si>
    <t xml:space="preserve">  Övrigt område</t>
  </si>
  <si>
    <t xml:space="preserve">   Yrkeshögskoleexamen</t>
  </si>
  <si>
    <t>KURSER/ÖVRIGA PROGRAM</t>
  </si>
  <si>
    <t>FORSKARE</t>
  </si>
  <si>
    <t xml:space="preserve">  Humanistisk - samhällsvetenskapligt</t>
  </si>
  <si>
    <t xml:space="preserve">  Medicinskt</t>
  </si>
  <si>
    <t xml:space="preserve">  Naturvetenskapligt</t>
  </si>
  <si>
    <t xml:space="preserve">  Tekniskt</t>
  </si>
  <si>
    <t xml:space="preserve">  SLU</t>
  </si>
  <si>
    <t>BASÅR Tekniskt/Naturvetenskapligt</t>
  </si>
  <si>
    <t>Antal registrerade i högskoleutbildning och antal studiemedelstagare.
Tabellen publiceras vid en senare tidpunkt än övriga tabeller i det statistiska meddelandet Studiestöd 2006/07, som utkom den 3 december 2007.
Detta med anledning av att tabellen bygger på uppgifter från SCB:s högskoleregister vilka inte är tillgängliga förrän årsskiftet efter det läsår som
redovisningen gäller. Tabellen är ett resultat av en sambearbetning mellan SCB och CSN. 
Samtliga övernivåer är nettoräknade. Om en person finns på ”Forskare” så finns den inte på grundutbildning. Om en person finns på ”Studier mot yrkesexamen” 
så finns den inte på ”Studier mot generell examen”. Däremot kan en person finnas på flera fakultetsrader och en annan på flera yrkesexamina. 
Antalet studiemedelstagare i CSN:s register överstiger antalet studerande med studiemedel i SCB:s register. Enligt CSN:s register har 243 195 studerande
i grundläggande högskoleutbildning inklusive basår samt forskarutbildning fått studiemedel. Skillnaden beror på flera faktorer.
–  Studiemedelstagare som går om en kurs finns inte med i SCB:s register.
–  Studiemedelstagare i sommarkurser hänförs huvudsakligen till en hösttermin i CSN:s register 
    medan de är registrerade på vårterminen i SCB:s register.
–  I CSN:s data kan en person vara medräknad under två av kategorierna basår, grundläggande högskoleutbildning och forskare.
Ålder är räknad utifrån ålder 2006 oavsett om registreringen gäller höstterminen 2006 eller vårterminen 2007.
Studerande som bedriver studier på mindre än halvfart finns ej med i redovisningen fr.o.m. läsåret 2002/03.
Teknik och naturvetenskap är fr.o.m. läsåret 1997/98 särredovisat på dels området teknik, dels området naturvetenskap.</t>
  </si>
  <si>
    <r>
      <t>Ålder</t>
    </r>
    <r>
      <rPr>
        <sz val="8.5"/>
        <rFont val="Arial"/>
        <family val="2"/>
      </rPr>
      <t xml:space="preserve"> </t>
    </r>
  </si>
  <si>
    <r>
      <t xml:space="preserve">35 - </t>
    </r>
    <r>
      <rPr>
        <sz val="8.5"/>
        <color indexed="9"/>
        <rFont val="Arial"/>
        <family val="2"/>
      </rPr>
      <t>00</t>
    </r>
    <r>
      <rPr>
        <sz val="8.5"/>
        <rFont val="Arial"/>
        <family val="2"/>
      </rPr>
      <t xml:space="preserve"> 
</t>
    </r>
  </si>
  <si>
    <t xml:space="preserve">Fakultet/område
Yrkesutbildningsprogram
</t>
  </si>
  <si>
    <t xml:space="preserve">Registre-
rade
</t>
  </si>
  <si>
    <t>Studie-
medels-
tagare</t>
  </si>
  <si>
    <t xml:space="preserve">Andel
</t>
  </si>
  <si>
    <t>Tabell 1.4       forts….</t>
  </si>
  <si>
    <t xml:space="preserve">   Civilekonomexamen</t>
  </si>
  <si>
    <t xml:space="preserve">   Speciallärarexamen</t>
  </si>
  <si>
    <t xml:space="preserve">   Officersexamen</t>
  </si>
  <si>
    <t xml:space="preserve"> Medicin och odontologi</t>
  </si>
  <si>
    <t>1  Tabellen har sekretessgranskats, vilket innebär att enskilda celler med antal mindre än 3 har ersatts med " och 
    att summeringar har justerats.</t>
  </si>
  <si>
    <t>Antal registrerade i högskoleutbildning och antal studiemedelstagare.
Tabellen publiceras vid en senare tidpunkt än övriga tabeller i det statistiska meddelandet Studiestöd 2007/08, som utkom den XX XXXmber 2008.
Detta med anledning av att tabellen bygger på uppgifter från SCB:s högskoleregister vilka inte är tillgängliga förrän årsskiftet efter det läsår som
redovisningen gäller. Tabellen är ett resultat av en sambearbetning mellan SCB och CSN. 
Samtliga övernivåer är nettoräknade. Om en person finns på ”Forskare” så finns den inte på grundutbildning. Om en person finns på ”Studier mot yrkesexamen” 
så finns den inte på ”Studier mot generell examen”. Däremot kan en person finnas på flera fakultetsrader och en annan på flera yrkesexamina. 
Antalet studiemedelstagare i CSN:s register överstiger antalet studerande med studiemedel i SCB:s register. Enligt CSN:s register har 236 739 studerande
i grundläggande högskoleutbildning inklusive basår samt forskarutbildning fått studiemedel. Skillnaden beror på flera faktorer.
–  Studiemedelstagare som går om en kurs finns inte med i SCB:s register.
–  Studiemedelstagare i sommarkurser hänförs huvudsakligen till en hösttermin i CSN:s register 
    medan de är registrerade på vårterminen i SCB:s register.
–  I CSN:s data kan en person vara medräknad under två av kategorierna basår, grundläggande högskoleutbildning och forskare.
Ålder är räknad utifrån ålder 2007 oavsett om registreringen gäller höstterminen 2007 eller vårterminen 2008.
Studerande som bedriver studier på mindre än halvfart finns ej med i redovisningen fr.o.m. läsåret 2002/03.
Teknik och naturvetenskap är fr.o.m. läsåret 1997/98 särredovisat på dels området teknik, dels området naturvetenskap.
Tabellen har sekretessgranskats, vilket innebär att enskilda celler med antal mindre än 3 har ersatts med " och att summeringar har justerats.</t>
  </si>
  <si>
    <t>Tabell 1.3       Antal registrerade studerande i högskoleutbildning och antal studiemedelstagare,                                   Utkom den 21 april 2009
                        fördelat på studieinriktning, kön, ålder och studiemedel, 2007/08</t>
  </si>
  <si>
    <r>
      <t>Tabell 1.4       Antal registrerade studerande i högskoleutbildning                     Utkom den 21 april 2009
                       och antal studiemedelstagare, fördelat på 
                       studieinriktning och kön, 2007/08</t>
    </r>
    <r>
      <rPr>
        <b/>
        <vertAlign val="superscript"/>
        <sz val="10"/>
        <rFont val="Arial"/>
        <family val="2"/>
      </rPr>
      <t>1</t>
    </r>
  </si>
</sst>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_-* #,##0\ _k_r_-;\-* #,##0\ _k_r_-;_-* &quot;-&quot;??\ _k_r_-;_-@_-"/>
    <numFmt numFmtId="166" formatCode="0.0000000000"/>
    <numFmt numFmtId="167" formatCode="0.000000000"/>
    <numFmt numFmtId="168" formatCode="0.00000000"/>
    <numFmt numFmtId="169" formatCode="0.0000000"/>
    <numFmt numFmtId="170" formatCode="0.000000"/>
    <numFmt numFmtId="171" formatCode="0.00000"/>
    <numFmt numFmtId="172" formatCode="0.0000"/>
    <numFmt numFmtId="173" formatCode="0.000"/>
    <numFmt numFmtId="174" formatCode="#,##0.000"/>
    <numFmt numFmtId="175" formatCode="0.0"/>
  </numFmts>
  <fonts count="50">
    <font>
      <sz val="10"/>
      <name val="Arial"/>
      <family val="0"/>
    </font>
    <font>
      <b/>
      <sz val="10"/>
      <name val="Arial"/>
      <family val="2"/>
    </font>
    <font>
      <b/>
      <sz val="12"/>
      <name val="Arial"/>
      <family val="2"/>
    </font>
    <font>
      <sz val="12"/>
      <name val="Arial"/>
      <family val="2"/>
    </font>
    <font>
      <sz val="8.5"/>
      <name val="Arial"/>
      <family val="2"/>
    </font>
    <font>
      <vertAlign val="superscript"/>
      <sz val="8.5"/>
      <name val="Arial"/>
      <family val="2"/>
    </font>
    <font>
      <b/>
      <sz val="8.5"/>
      <name val="Arial"/>
      <family val="2"/>
    </font>
    <font>
      <sz val="10"/>
      <color indexed="10"/>
      <name val="Arial"/>
      <family val="2"/>
    </font>
    <font>
      <sz val="8"/>
      <name val="Arial"/>
      <family val="0"/>
    </font>
    <font>
      <u val="single"/>
      <sz val="10"/>
      <color indexed="12"/>
      <name val="Arial"/>
      <family val="0"/>
    </font>
    <font>
      <u val="single"/>
      <sz val="10"/>
      <color indexed="20"/>
      <name val="Arial"/>
      <family val="0"/>
    </font>
    <font>
      <b/>
      <vertAlign val="superscript"/>
      <sz val="10"/>
      <name val="Arial"/>
      <family val="2"/>
    </font>
    <font>
      <b/>
      <i/>
      <sz val="8.5"/>
      <name val="Arial"/>
      <family val="2"/>
    </font>
    <font>
      <b/>
      <sz val="11.5"/>
      <name val="Arial"/>
      <family val="2"/>
    </font>
    <font>
      <b/>
      <sz val="16"/>
      <name val="Arial"/>
      <family val="2"/>
    </font>
    <font>
      <sz val="8.5"/>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20" borderId="1" applyNumberFormat="0" applyFont="0" applyAlignment="0" applyProtection="0"/>
    <xf numFmtId="0" fontId="35" fillId="21" borderId="2" applyNumberFormat="0" applyAlignment="0" applyProtection="0"/>
    <xf numFmtId="0" fontId="36" fillId="22" borderId="0" applyNumberFormat="0" applyBorder="0" applyAlignment="0" applyProtection="0"/>
    <xf numFmtId="0" fontId="37"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2" applyNumberFormat="0" applyAlignment="0" applyProtection="0"/>
    <xf numFmtId="0" fontId="40" fillId="31" borderId="3" applyNumberFormat="0" applyAlignment="0" applyProtection="0"/>
    <xf numFmtId="0" fontId="41" fillId="0" borderId="4" applyNumberFormat="0" applyFill="0" applyAlignment="0" applyProtection="0"/>
    <xf numFmtId="0" fontId="42" fillId="32"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cellStyleXfs>
  <cellXfs count="107">
    <xf numFmtId="0" fontId="0" fillId="0" borderId="0" xfId="0" applyAlignment="1">
      <alignment/>
    </xf>
    <xf numFmtId="0" fontId="4" fillId="0" borderId="10" xfId="0" applyFont="1" applyBorder="1" applyAlignment="1">
      <alignment/>
    </xf>
    <xf numFmtId="0" fontId="4" fillId="0" borderId="0" xfId="0" applyFont="1" applyAlignment="1">
      <alignment/>
    </xf>
    <xf numFmtId="0" fontId="4" fillId="0" borderId="0" xfId="0" applyFont="1" applyAlignment="1">
      <alignment horizontal="left" indent="1"/>
    </xf>
    <xf numFmtId="3" fontId="4" fillId="0" borderId="0" xfId="0" applyNumberFormat="1" applyFont="1" applyAlignment="1">
      <alignment/>
    </xf>
    <xf numFmtId="3" fontId="0" fillId="0" borderId="0" xfId="0" applyNumberFormat="1" applyAlignment="1">
      <alignment/>
    </xf>
    <xf numFmtId="0" fontId="4" fillId="0" borderId="10" xfId="0" applyFont="1" applyBorder="1" applyAlignment="1">
      <alignment wrapText="1"/>
    </xf>
    <xf numFmtId="0" fontId="4" fillId="0" borderId="10" xfId="0" applyFont="1" applyBorder="1" applyAlignment="1">
      <alignment horizontal="right"/>
    </xf>
    <xf numFmtId="0" fontId="4" fillId="0" borderId="10" xfId="0" applyFont="1" applyBorder="1" applyAlignment="1">
      <alignment horizontal="right" wrapText="1"/>
    </xf>
    <xf numFmtId="0" fontId="4" fillId="0" borderId="11" xfId="0" applyFont="1" applyBorder="1" applyAlignment="1">
      <alignment/>
    </xf>
    <xf numFmtId="0" fontId="6" fillId="0" borderId="0" xfId="0" applyFont="1" applyAlignment="1">
      <alignment/>
    </xf>
    <xf numFmtId="164" fontId="4" fillId="0" borderId="0" xfId="0" applyNumberFormat="1" applyFont="1" applyAlignment="1">
      <alignment/>
    </xf>
    <xf numFmtId="164" fontId="4" fillId="0" borderId="0" xfId="0" applyNumberFormat="1" applyFont="1" applyAlignment="1">
      <alignment horizontal="right"/>
    </xf>
    <xf numFmtId="164" fontId="4" fillId="0" borderId="10" xfId="0" applyNumberFormat="1" applyFont="1" applyBorder="1" applyAlignment="1">
      <alignment/>
    </xf>
    <xf numFmtId="164" fontId="4" fillId="0" borderId="10" xfId="0" applyNumberFormat="1" applyFont="1" applyBorder="1" applyAlignment="1">
      <alignment horizontal="right"/>
    </xf>
    <xf numFmtId="0" fontId="0" fillId="0" borderId="0" xfId="0" applyAlignment="1">
      <alignment/>
    </xf>
    <xf numFmtId="0" fontId="0" fillId="0" borderId="0" xfId="0" applyAlignment="1">
      <alignment vertical="top" wrapText="1"/>
    </xf>
    <xf numFmtId="0" fontId="4" fillId="0" borderId="0" xfId="0" applyFont="1" applyBorder="1" applyAlignment="1">
      <alignment horizontal="left" indent="1"/>
    </xf>
    <xf numFmtId="0" fontId="4" fillId="0" borderId="0" xfId="0" applyFont="1" applyBorder="1" applyAlignment="1">
      <alignment/>
    </xf>
    <xf numFmtId="3" fontId="4" fillId="0" borderId="0" xfId="0" applyNumberFormat="1" applyFont="1" applyBorder="1" applyAlignment="1">
      <alignment/>
    </xf>
    <xf numFmtId="0" fontId="0" fillId="0" borderId="0" xfId="0" applyBorder="1" applyAlignment="1">
      <alignment/>
    </xf>
    <xf numFmtId="0" fontId="4" fillId="0" borderId="12" xfId="0" applyFont="1" applyBorder="1" applyAlignment="1">
      <alignment horizontal="left"/>
    </xf>
    <xf numFmtId="0" fontId="0" fillId="0" borderId="0" xfId="0" applyAlignment="1">
      <alignment horizontal="left"/>
    </xf>
    <xf numFmtId="3" fontId="4" fillId="0" borderId="10" xfId="0" applyNumberFormat="1" applyFont="1" applyBorder="1" applyAlignment="1">
      <alignment/>
    </xf>
    <xf numFmtId="0" fontId="4" fillId="0" borderId="0" xfId="0" applyFont="1" applyBorder="1" applyAlignment="1">
      <alignment wrapText="1"/>
    </xf>
    <xf numFmtId="0" fontId="1" fillId="0" borderId="0" xfId="0" applyFont="1" applyBorder="1" applyAlignment="1">
      <alignment wrapText="1"/>
    </xf>
    <xf numFmtId="0" fontId="0" fillId="0" borderId="0" xfId="0" applyBorder="1" applyAlignment="1">
      <alignment/>
    </xf>
    <xf numFmtId="0" fontId="1" fillId="0" borderId="0" xfId="0" applyFont="1" applyBorder="1" applyAlignment="1">
      <alignment/>
    </xf>
    <xf numFmtId="0" fontId="4" fillId="0" borderId="0" xfId="0" applyFont="1" applyBorder="1" applyAlignment="1">
      <alignment horizontal="right" wrapText="1"/>
    </xf>
    <xf numFmtId="0" fontId="4" fillId="0" borderId="0" xfId="0" applyFont="1" applyAlignment="1">
      <alignment horizontal="right"/>
    </xf>
    <xf numFmtId="0" fontId="0" fillId="0" borderId="0" xfId="0" applyBorder="1" applyAlignment="1">
      <alignment horizontal="left"/>
    </xf>
    <xf numFmtId="0" fontId="7" fillId="0" borderId="0" xfId="0" applyFont="1" applyAlignment="1">
      <alignment/>
    </xf>
    <xf numFmtId="0" fontId="4" fillId="0" borderId="0" xfId="0" applyFont="1" applyBorder="1" applyAlignment="1">
      <alignment horizontal="right"/>
    </xf>
    <xf numFmtId="0" fontId="6" fillId="0" borderId="10" xfId="0" applyFont="1" applyBorder="1" applyAlignment="1">
      <alignment horizontal="left" indent="1"/>
    </xf>
    <xf numFmtId="0" fontId="3" fillId="0" borderId="0" xfId="0" applyFont="1" applyAlignment="1">
      <alignment/>
    </xf>
    <xf numFmtId="164" fontId="4" fillId="0" borderId="11" xfId="0" applyNumberFormat="1" applyFont="1" applyBorder="1" applyAlignment="1">
      <alignment/>
    </xf>
    <xf numFmtId="0" fontId="0" fillId="0" borderId="0" xfId="0" applyAlignment="1">
      <alignment wrapText="1"/>
    </xf>
    <xf numFmtId="0" fontId="1" fillId="0" borderId="0" xfId="0" applyFont="1" applyAlignment="1">
      <alignment wrapText="1"/>
    </xf>
    <xf numFmtId="164" fontId="4" fillId="0" borderId="0" xfId="0" applyNumberFormat="1" applyFont="1" applyBorder="1" applyAlignment="1">
      <alignment horizontal="right"/>
    </xf>
    <xf numFmtId="164" fontId="4" fillId="0" borderId="0" xfId="0" applyNumberFormat="1" applyFont="1" applyBorder="1" applyAlignment="1">
      <alignment/>
    </xf>
    <xf numFmtId="3" fontId="4" fillId="0" borderId="0" xfId="0" applyNumberFormat="1" applyFont="1" applyBorder="1" applyAlignment="1">
      <alignment horizontal="right"/>
    </xf>
    <xf numFmtId="0" fontId="6" fillId="0" borderId="0" xfId="0" applyFont="1" applyBorder="1" applyAlignment="1">
      <alignment horizontal="left" indent="1"/>
    </xf>
    <xf numFmtId="3" fontId="6" fillId="0" borderId="0" xfId="0" applyNumberFormat="1" applyFont="1" applyAlignment="1">
      <alignment/>
    </xf>
    <xf numFmtId="164" fontId="6" fillId="0" borderId="10" xfId="0" applyNumberFormat="1" applyFont="1" applyBorder="1" applyAlignment="1">
      <alignment horizontal="right"/>
    </xf>
    <xf numFmtId="0" fontId="6" fillId="0" borderId="0" xfId="0" applyFont="1" applyBorder="1" applyAlignment="1">
      <alignment/>
    </xf>
    <xf numFmtId="164" fontId="6" fillId="0" borderId="0" xfId="0" applyNumberFormat="1" applyFont="1" applyBorder="1" applyAlignment="1">
      <alignment/>
    </xf>
    <xf numFmtId="164" fontId="6" fillId="0" borderId="0" xfId="0" applyNumberFormat="1" applyFont="1" applyBorder="1" applyAlignment="1">
      <alignment horizontal="right"/>
    </xf>
    <xf numFmtId="0" fontId="4" fillId="0" borderId="10" xfId="0" applyFont="1" applyBorder="1" applyAlignment="1">
      <alignment horizontal="left" indent="1"/>
    </xf>
    <xf numFmtId="3" fontId="6" fillId="0" borderId="0" xfId="0" applyNumberFormat="1" applyFont="1" applyBorder="1" applyAlignment="1">
      <alignment/>
    </xf>
    <xf numFmtId="0" fontId="4" fillId="0" borderId="11" xfId="0" applyFont="1" applyBorder="1" applyAlignment="1">
      <alignment horizontal="left"/>
    </xf>
    <xf numFmtId="0" fontId="12" fillId="0" borderId="0" xfId="0" applyFont="1" applyAlignment="1">
      <alignment horizontal="right"/>
    </xf>
    <xf numFmtId="0" fontId="6" fillId="0" borderId="0" xfId="0" applyFont="1" applyAlignment="1">
      <alignment horizontal="right"/>
    </xf>
    <xf numFmtId="3" fontId="6" fillId="0" borderId="0" xfId="0" applyNumberFormat="1" applyFont="1" applyBorder="1" applyAlignment="1">
      <alignment horizontal="right"/>
    </xf>
    <xf numFmtId="0" fontId="12" fillId="0" borderId="0" xfId="0" applyFont="1" applyBorder="1" applyAlignment="1">
      <alignment horizontal="right"/>
    </xf>
    <xf numFmtId="0" fontId="12" fillId="0" borderId="10" xfId="0" applyFont="1" applyBorder="1" applyAlignment="1">
      <alignment horizontal="right"/>
    </xf>
    <xf numFmtId="3" fontId="6" fillId="0" borderId="0" xfId="0" applyNumberFormat="1" applyFont="1" applyAlignment="1">
      <alignment horizontal="right"/>
    </xf>
    <xf numFmtId="0" fontId="14" fillId="0" borderId="0" xfId="0" applyFont="1" applyAlignment="1">
      <alignment/>
    </xf>
    <xf numFmtId="0" fontId="0" fillId="0" borderId="0" xfId="0" applyNumberFormat="1" applyAlignment="1">
      <alignment wrapText="1"/>
    </xf>
    <xf numFmtId="0" fontId="4" fillId="0" borderId="12" xfId="0" applyFont="1" applyBorder="1" applyAlignment="1">
      <alignment/>
    </xf>
    <xf numFmtId="0" fontId="4" fillId="0" borderId="12" xfId="0" applyFont="1" applyBorder="1" applyAlignment="1">
      <alignment horizontal="right"/>
    </xf>
    <xf numFmtId="0" fontId="4" fillId="0" borderId="12" xfId="0" applyFont="1" applyBorder="1" applyAlignment="1">
      <alignment/>
    </xf>
    <xf numFmtId="49" fontId="6" fillId="0" borderId="0" xfId="0" applyNumberFormat="1" applyFont="1" applyAlignment="1">
      <alignment/>
    </xf>
    <xf numFmtId="49" fontId="4" fillId="0" borderId="0" xfId="0" applyNumberFormat="1" applyFont="1" applyAlignment="1">
      <alignment/>
    </xf>
    <xf numFmtId="49" fontId="1" fillId="0" borderId="0" xfId="0" applyNumberFormat="1" applyFont="1" applyAlignment="1">
      <alignment/>
    </xf>
    <xf numFmtId="49" fontId="6" fillId="0" borderId="10" xfId="0" applyNumberFormat="1" applyFont="1" applyBorder="1" applyAlignment="1">
      <alignment/>
    </xf>
    <xf numFmtId="3" fontId="6" fillId="0" borderId="10" xfId="0" applyNumberFormat="1" applyFont="1" applyBorder="1" applyAlignment="1">
      <alignment/>
    </xf>
    <xf numFmtId="49" fontId="6" fillId="0" borderId="11" xfId="0" applyNumberFormat="1" applyFont="1" applyBorder="1" applyAlignment="1">
      <alignment/>
    </xf>
    <xf numFmtId="49" fontId="6" fillId="0" borderId="0" xfId="0" applyNumberFormat="1" applyFont="1" applyBorder="1" applyAlignment="1">
      <alignment/>
    </xf>
    <xf numFmtId="1" fontId="6" fillId="0" borderId="0" xfId="0" applyNumberFormat="1" applyFont="1" applyAlignment="1">
      <alignment/>
    </xf>
    <xf numFmtId="1" fontId="4" fillId="0" borderId="0" xfId="0" applyNumberFormat="1" applyFont="1" applyAlignment="1">
      <alignment/>
    </xf>
    <xf numFmtId="3" fontId="6" fillId="0" borderId="0" xfId="0" applyNumberFormat="1" applyFont="1" applyFill="1" applyAlignment="1">
      <alignment/>
    </xf>
    <xf numFmtId="3"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right" wrapText="1"/>
    </xf>
    <xf numFmtId="0" fontId="4" fillId="0" borderId="10" xfId="0" applyFont="1" applyFill="1" applyBorder="1" applyAlignment="1">
      <alignment horizontal="right"/>
    </xf>
    <xf numFmtId="1" fontId="4" fillId="0" borderId="0" xfId="0" applyNumberFormat="1" applyFont="1" applyFill="1" applyAlignment="1">
      <alignment horizontal="right"/>
    </xf>
    <xf numFmtId="3" fontId="6" fillId="0" borderId="10" xfId="0" applyNumberFormat="1" applyFont="1" applyFill="1" applyBorder="1" applyAlignment="1">
      <alignment/>
    </xf>
    <xf numFmtId="1" fontId="6" fillId="0" borderId="10" xfId="0" applyNumberFormat="1" applyFont="1" applyFill="1" applyBorder="1" applyAlignment="1">
      <alignment/>
    </xf>
    <xf numFmtId="3" fontId="4" fillId="0" borderId="0" xfId="0" applyNumberFormat="1" applyFont="1" applyFill="1" applyAlignment="1">
      <alignment horizontal="right"/>
    </xf>
    <xf numFmtId="1" fontId="6" fillId="0" borderId="0" xfId="0" applyNumberFormat="1" applyFont="1" applyFill="1" applyAlignment="1">
      <alignment/>
    </xf>
    <xf numFmtId="0" fontId="4" fillId="0" borderId="12" xfId="0" applyFont="1" applyFill="1" applyBorder="1" applyAlignment="1">
      <alignment/>
    </xf>
    <xf numFmtId="0" fontId="4" fillId="0" borderId="12" xfId="0" applyFont="1" applyFill="1" applyBorder="1" applyAlignment="1">
      <alignment horizontal="right"/>
    </xf>
    <xf numFmtId="0" fontId="4" fillId="0" borderId="11" xfId="0" applyFont="1" applyFill="1" applyBorder="1" applyAlignment="1">
      <alignment/>
    </xf>
    <xf numFmtId="0" fontId="4" fillId="0" borderId="12" xfId="0" applyFont="1" applyFill="1" applyBorder="1" applyAlignment="1">
      <alignment/>
    </xf>
    <xf numFmtId="0" fontId="4" fillId="0" borderId="10" xfId="0" applyFont="1" applyFill="1" applyBorder="1" applyAlignment="1">
      <alignment/>
    </xf>
    <xf numFmtId="49" fontId="1" fillId="0" borderId="0" xfId="0" applyNumberFormat="1" applyFont="1" applyAlignment="1">
      <alignment vertical="top"/>
    </xf>
    <xf numFmtId="0" fontId="4" fillId="0" borderId="0" xfId="0" applyFont="1" applyBorder="1" applyAlignment="1">
      <alignment wrapText="1"/>
    </xf>
    <xf numFmtId="0" fontId="4" fillId="0" borderId="0" xfId="0" applyFont="1" applyAlignment="1">
      <alignment wrapText="1"/>
    </xf>
    <xf numFmtId="0" fontId="0" fillId="0" borderId="10" xfId="0" applyFont="1" applyBorder="1" applyAlignment="1">
      <alignment wrapText="1"/>
    </xf>
    <xf numFmtId="0" fontId="2" fillId="0" borderId="0" xfId="0" applyFont="1" applyAlignment="1">
      <alignment/>
    </xf>
    <xf numFmtId="0" fontId="3" fillId="0" borderId="0" xfId="0" applyFont="1" applyAlignment="1">
      <alignment/>
    </xf>
    <xf numFmtId="0" fontId="1" fillId="0" borderId="0" xfId="0" applyFont="1" applyAlignment="1">
      <alignment wrapText="1"/>
    </xf>
    <xf numFmtId="0" fontId="4" fillId="0" borderId="11" xfId="0" applyFont="1" applyBorder="1" applyAlignment="1">
      <alignment horizontal="left"/>
    </xf>
    <xf numFmtId="0" fontId="0" fillId="0" borderId="10" xfId="0" applyBorder="1" applyAlignment="1">
      <alignment wrapText="1"/>
    </xf>
    <xf numFmtId="0" fontId="0" fillId="0" borderId="0" xfId="0" applyBorder="1" applyAlignment="1">
      <alignment wrapText="1"/>
    </xf>
    <xf numFmtId="0" fontId="0" fillId="0" borderId="0" xfId="0" applyFont="1" applyBorder="1" applyAlignment="1">
      <alignment/>
    </xf>
    <xf numFmtId="0" fontId="0" fillId="0" borderId="0" xfId="0" applyBorder="1" applyAlignment="1">
      <alignment/>
    </xf>
    <xf numFmtId="0" fontId="4" fillId="0" borderId="11" xfId="0" applyFont="1" applyBorder="1" applyAlignment="1">
      <alignment/>
    </xf>
    <xf numFmtId="0" fontId="4" fillId="0" borderId="11" xfId="0" applyFont="1" applyFill="1" applyBorder="1" applyAlignment="1">
      <alignment/>
    </xf>
    <xf numFmtId="0" fontId="0" fillId="0" borderId="0" xfId="0" applyAlignment="1">
      <alignment/>
    </xf>
    <xf numFmtId="0" fontId="0" fillId="0" borderId="10" xfId="0" applyBorder="1" applyAlignment="1">
      <alignment/>
    </xf>
    <xf numFmtId="0" fontId="13" fillId="0" borderId="0" xfId="0" applyFont="1" applyBorder="1" applyAlignment="1">
      <alignment horizontal="left" wrapText="1"/>
    </xf>
    <xf numFmtId="0" fontId="4" fillId="0" borderId="0" xfId="0" applyFont="1" applyAlignment="1">
      <alignment horizontal="left" wrapText="1"/>
    </xf>
    <xf numFmtId="0" fontId="1" fillId="0" borderId="0" xfId="0" applyFont="1" applyBorder="1" applyAlignment="1">
      <alignment horizontal="left" wrapText="1"/>
    </xf>
    <xf numFmtId="0" fontId="0" fillId="0" borderId="10" xfId="0" applyFont="1" applyBorder="1" applyAlignment="1">
      <alignment horizontal="left" wrapText="1"/>
    </xf>
    <xf numFmtId="0" fontId="4" fillId="0" borderId="11" xfId="0" applyFont="1" applyBorder="1" applyAlignment="1">
      <alignment wrapText="1"/>
    </xf>
    <xf numFmtId="0" fontId="4" fillId="0" borderId="11" xfId="0" applyFont="1" applyFill="1" applyBorder="1" applyAlignment="1">
      <alignment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13</xdr:row>
      <xdr:rowOff>38100</xdr:rowOff>
    </xdr:from>
    <xdr:to>
      <xdr:col>1</xdr:col>
      <xdr:colOff>428625</xdr:colOff>
      <xdr:row>13</xdr:row>
      <xdr:rowOff>266700</xdr:rowOff>
    </xdr:to>
    <xdr:pic>
      <xdr:nvPicPr>
        <xdr:cNvPr id="1" name="Picture 5"/>
        <xdr:cNvPicPr preferRelativeResize="1">
          <a:picLocks noChangeAspect="1"/>
        </xdr:cNvPicPr>
      </xdr:nvPicPr>
      <xdr:blipFill>
        <a:blip r:embed="rId1"/>
        <a:stretch>
          <a:fillRect/>
        </a:stretch>
      </xdr:blipFill>
      <xdr:spPr>
        <a:xfrm>
          <a:off x="47625" y="2686050"/>
          <a:ext cx="13716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32</xdr:row>
      <xdr:rowOff>38100</xdr:rowOff>
    </xdr:from>
    <xdr:to>
      <xdr:col>0</xdr:col>
      <xdr:colOff>1428750</xdr:colOff>
      <xdr:row>32</xdr:row>
      <xdr:rowOff>276225</xdr:rowOff>
    </xdr:to>
    <xdr:pic>
      <xdr:nvPicPr>
        <xdr:cNvPr id="1" name="Picture 4"/>
        <xdr:cNvPicPr preferRelativeResize="1">
          <a:picLocks noChangeAspect="1"/>
        </xdr:cNvPicPr>
      </xdr:nvPicPr>
      <xdr:blipFill>
        <a:blip r:embed="rId1"/>
        <a:stretch>
          <a:fillRect/>
        </a:stretch>
      </xdr:blipFill>
      <xdr:spPr>
        <a:xfrm>
          <a:off x="28575" y="5610225"/>
          <a:ext cx="14001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96</xdr:row>
      <xdr:rowOff>28575</xdr:rowOff>
    </xdr:from>
    <xdr:to>
      <xdr:col>0</xdr:col>
      <xdr:colOff>1428750</xdr:colOff>
      <xdr:row>97</xdr:row>
      <xdr:rowOff>104775</xdr:rowOff>
    </xdr:to>
    <xdr:pic>
      <xdr:nvPicPr>
        <xdr:cNvPr id="1" name="Picture 5"/>
        <xdr:cNvPicPr preferRelativeResize="1">
          <a:picLocks noChangeAspect="1"/>
        </xdr:cNvPicPr>
      </xdr:nvPicPr>
      <xdr:blipFill>
        <a:blip r:embed="rId1"/>
        <a:stretch>
          <a:fillRect/>
        </a:stretch>
      </xdr:blipFill>
      <xdr:spPr>
        <a:xfrm>
          <a:off x="28575" y="16402050"/>
          <a:ext cx="14001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92</xdr:row>
      <xdr:rowOff>38100</xdr:rowOff>
    </xdr:from>
    <xdr:to>
      <xdr:col>0</xdr:col>
      <xdr:colOff>1428750</xdr:colOff>
      <xdr:row>93</xdr:row>
      <xdr:rowOff>114300</xdr:rowOff>
    </xdr:to>
    <xdr:pic>
      <xdr:nvPicPr>
        <xdr:cNvPr id="1" name="Picture 2"/>
        <xdr:cNvPicPr preferRelativeResize="1">
          <a:picLocks noChangeAspect="1"/>
        </xdr:cNvPicPr>
      </xdr:nvPicPr>
      <xdr:blipFill>
        <a:blip r:embed="rId1"/>
        <a:stretch>
          <a:fillRect/>
        </a:stretch>
      </xdr:blipFill>
      <xdr:spPr>
        <a:xfrm>
          <a:off x="28575" y="16678275"/>
          <a:ext cx="14001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L1"/>
    </sheetView>
  </sheetViews>
  <sheetFormatPr defaultColWidth="9.140625" defaultRowHeight="12.75"/>
  <cols>
    <col min="1" max="1" width="14.8515625" style="0" customWidth="1"/>
    <col min="2" max="2" width="7.00390625" style="0" customWidth="1"/>
    <col min="3" max="3" width="7.8515625" style="0" customWidth="1"/>
    <col min="4" max="4" width="8.00390625" style="0" customWidth="1"/>
    <col min="5" max="5" width="1.1484375" style="0" customWidth="1"/>
    <col min="6" max="6" width="6.8515625" style="0" customWidth="1"/>
    <col min="7" max="7" width="7.7109375" style="0" customWidth="1"/>
    <col min="8" max="8" width="7.28125" style="0" customWidth="1"/>
    <col min="9" max="9" width="1.1484375" style="0" customWidth="1"/>
    <col min="10" max="10" width="7.7109375" style="0" customWidth="1"/>
    <col min="11" max="11" width="7.421875" style="0" customWidth="1"/>
    <col min="12" max="12" width="8.28125" style="0" customWidth="1"/>
    <col min="13" max="13" width="4.28125" style="0" customWidth="1"/>
  </cols>
  <sheetData>
    <row r="1" spans="1:12" ht="15.75">
      <c r="A1" s="89" t="s">
        <v>13</v>
      </c>
      <c r="B1" s="90"/>
      <c r="C1" s="90"/>
      <c r="D1" s="90"/>
      <c r="E1" s="90"/>
      <c r="F1" s="90"/>
      <c r="G1" s="90"/>
      <c r="H1" s="90"/>
      <c r="I1" s="90"/>
      <c r="J1" s="90"/>
      <c r="K1" s="90"/>
      <c r="L1" s="90"/>
    </row>
    <row r="2" spans="1:12" ht="20.25" customHeight="1">
      <c r="A2" s="90" t="s">
        <v>14</v>
      </c>
      <c r="B2" s="90"/>
      <c r="C2" s="90"/>
      <c r="D2" s="90"/>
      <c r="E2" s="34"/>
      <c r="F2" s="34"/>
      <c r="G2" s="34"/>
      <c r="H2" s="34"/>
      <c r="I2" s="34"/>
      <c r="J2" s="34"/>
      <c r="K2" s="34"/>
      <c r="L2" s="34"/>
    </row>
    <row r="3" ht="12.75" customHeight="1"/>
    <row r="4" spans="1:12" ht="27" customHeight="1">
      <c r="A4" s="91" t="s">
        <v>30</v>
      </c>
      <c r="B4" s="91"/>
      <c r="C4" s="91"/>
      <c r="D4" s="91"/>
      <c r="E4" s="91"/>
      <c r="F4" s="91"/>
      <c r="G4" s="91"/>
      <c r="H4" s="91"/>
      <c r="I4" s="91"/>
      <c r="J4" s="91"/>
      <c r="K4" s="91"/>
      <c r="L4" s="91"/>
    </row>
    <row r="5" spans="1:12" ht="7.5" customHeight="1">
      <c r="A5" s="37"/>
      <c r="B5" s="37"/>
      <c r="C5" s="37"/>
      <c r="D5" s="37"/>
      <c r="E5" s="37"/>
      <c r="F5" s="37"/>
      <c r="G5" s="37"/>
      <c r="H5" s="37"/>
      <c r="I5" s="37"/>
      <c r="J5" s="37"/>
      <c r="K5" s="37"/>
      <c r="L5" s="37"/>
    </row>
    <row r="6" spans="1:12" ht="12.75" customHeight="1">
      <c r="A6" s="88" t="s">
        <v>28</v>
      </c>
      <c r="B6" s="88"/>
      <c r="C6" s="88"/>
      <c r="D6" s="88"/>
      <c r="E6" s="88"/>
      <c r="F6" s="88"/>
      <c r="G6" s="88"/>
      <c r="H6" s="88"/>
      <c r="I6" s="88"/>
      <c r="J6" s="88"/>
      <c r="K6" s="88"/>
      <c r="L6" s="88"/>
    </row>
    <row r="7" spans="1:13" s="22" customFormat="1" ht="15" customHeight="1">
      <c r="A7" s="21" t="s">
        <v>3</v>
      </c>
      <c r="B7" s="49">
        <v>2005</v>
      </c>
      <c r="C7" s="49"/>
      <c r="D7" s="49"/>
      <c r="E7" s="21"/>
      <c r="F7" s="92">
        <v>2006</v>
      </c>
      <c r="G7" s="92"/>
      <c r="H7" s="92"/>
      <c r="I7" s="21"/>
      <c r="J7" s="92">
        <v>2007</v>
      </c>
      <c r="K7" s="92"/>
      <c r="L7" s="92"/>
      <c r="M7" s="30"/>
    </row>
    <row r="8" spans="1:13" ht="12.75">
      <c r="A8" s="1"/>
      <c r="B8" s="7" t="s">
        <v>0</v>
      </c>
      <c r="C8" s="7" t="s">
        <v>1</v>
      </c>
      <c r="D8" s="7" t="s">
        <v>2</v>
      </c>
      <c r="E8" s="7"/>
      <c r="F8" s="7" t="s">
        <v>0</v>
      </c>
      <c r="G8" s="7" t="s">
        <v>1</v>
      </c>
      <c r="H8" s="7" t="s">
        <v>2</v>
      </c>
      <c r="I8" s="7"/>
      <c r="J8" s="7" t="s">
        <v>0</v>
      </c>
      <c r="K8" s="7" t="s">
        <v>1</v>
      </c>
      <c r="L8" s="7" t="s">
        <v>2</v>
      </c>
      <c r="M8" s="20"/>
    </row>
    <row r="9" spans="1:13" ht="18.75" customHeight="1">
      <c r="A9" s="44" t="s">
        <v>2</v>
      </c>
      <c r="B9" s="45">
        <f>SUM(B10:B13)</f>
        <v>12112.5</v>
      </c>
      <c r="C9" s="46">
        <f>SUM(C11:C13)</f>
        <v>10945.7</v>
      </c>
      <c r="D9" s="45">
        <f>SUM(D10:D13)</f>
        <v>23058.2</v>
      </c>
      <c r="E9" s="45"/>
      <c r="F9" s="45">
        <f>SUM(F10:F13)</f>
        <v>12779.220909999998</v>
      </c>
      <c r="G9" s="46">
        <f>SUM(G11:G13)</f>
        <v>10515.2</v>
      </c>
      <c r="H9" s="45">
        <f>SUM(F9:G9)</f>
        <v>23294.42091</v>
      </c>
      <c r="I9" s="45"/>
      <c r="J9" s="45">
        <f>SUM(J10:J13)</f>
        <v>12366.9</v>
      </c>
      <c r="K9" s="46">
        <f>SUM(K11:K13)</f>
        <v>10396.1</v>
      </c>
      <c r="L9" s="45">
        <f>SUM(J9:K9)</f>
        <v>22763</v>
      </c>
      <c r="M9" s="20"/>
    </row>
    <row r="10" spans="1:12" ht="16.5" customHeight="1">
      <c r="A10" s="18" t="s">
        <v>17</v>
      </c>
      <c r="B10" s="39">
        <v>3304</v>
      </c>
      <c r="C10" s="46" t="s">
        <v>15</v>
      </c>
      <c r="D10" s="39">
        <f>B10</f>
        <v>3304</v>
      </c>
      <c r="E10" s="39"/>
      <c r="F10" s="39">
        <v>3663.506166</v>
      </c>
      <c r="G10" s="46" t="s">
        <v>15</v>
      </c>
      <c r="H10" s="39">
        <f>SUM(F10:G10)</f>
        <v>3663.506166</v>
      </c>
      <c r="I10" s="39"/>
      <c r="J10" s="39">
        <v>3912.1</v>
      </c>
      <c r="K10" s="46" t="s">
        <v>15</v>
      </c>
      <c r="L10" s="39">
        <f>SUM(J10:K10)</f>
        <v>3912.1</v>
      </c>
    </row>
    <row r="11" spans="1:12" ht="16.5" customHeight="1">
      <c r="A11" s="2" t="s">
        <v>19</v>
      </c>
      <c r="B11" s="11">
        <v>7701.7</v>
      </c>
      <c r="C11" s="12">
        <v>10945.7</v>
      </c>
      <c r="D11" s="11">
        <f>SUM(B11:C11)</f>
        <v>18647.4</v>
      </c>
      <c r="E11" s="11"/>
      <c r="F11" s="11">
        <v>7943.5</v>
      </c>
      <c r="G11" s="12">
        <v>10515.2</v>
      </c>
      <c r="H11" s="39">
        <f>SUM(F11:G11)</f>
        <v>18458.7</v>
      </c>
      <c r="I11" s="11"/>
      <c r="J11" s="11">
        <v>8278.1</v>
      </c>
      <c r="K11" s="12">
        <v>10396.1</v>
      </c>
      <c r="L11" s="39">
        <f>SUM(J11:K11)</f>
        <v>18674.2</v>
      </c>
    </row>
    <row r="12" spans="1:12" ht="16.5" customHeight="1">
      <c r="A12" s="2" t="s">
        <v>21</v>
      </c>
      <c r="B12" s="38">
        <v>1071</v>
      </c>
      <c r="C12" s="46" t="s">
        <v>15</v>
      </c>
      <c r="D12" s="11">
        <f>B12</f>
        <v>1071</v>
      </c>
      <c r="E12" s="11"/>
      <c r="F12" s="38">
        <v>1132.8</v>
      </c>
      <c r="G12" s="46" t="s">
        <v>15</v>
      </c>
      <c r="H12" s="39">
        <f>SUM(F12:G12)</f>
        <v>1132.8</v>
      </c>
      <c r="I12" s="11"/>
      <c r="J12" s="38">
        <v>134.4</v>
      </c>
      <c r="K12" s="46" t="s">
        <v>15</v>
      </c>
      <c r="L12" s="39">
        <f>SUM(J12:K12)</f>
        <v>134.4</v>
      </c>
    </row>
    <row r="13" spans="1:12" ht="16.5" customHeight="1">
      <c r="A13" s="2" t="s">
        <v>22</v>
      </c>
      <c r="B13" s="14">
        <v>35.8</v>
      </c>
      <c r="C13" s="43" t="s">
        <v>15</v>
      </c>
      <c r="D13" s="14">
        <f>B13</f>
        <v>35.8</v>
      </c>
      <c r="E13" s="13"/>
      <c r="F13" s="14">
        <v>39.414744</v>
      </c>
      <c r="G13" s="43" t="s">
        <v>15</v>
      </c>
      <c r="H13" s="13">
        <f>SUM(F13:G13)</f>
        <v>39.414744</v>
      </c>
      <c r="I13" s="13"/>
      <c r="J13" s="14">
        <v>42.3</v>
      </c>
      <c r="K13" s="43" t="s">
        <v>15</v>
      </c>
      <c r="L13" s="13">
        <f>SUM(J13:K13)</f>
        <v>42.3</v>
      </c>
    </row>
    <row r="14" spans="1:13" ht="24" customHeight="1">
      <c r="A14" s="9"/>
      <c r="B14" s="35"/>
      <c r="C14" s="38"/>
      <c r="D14" s="39"/>
      <c r="E14" s="39"/>
      <c r="F14" s="39"/>
      <c r="G14" s="38"/>
      <c r="H14" s="39"/>
      <c r="I14" s="39"/>
      <c r="J14" s="39"/>
      <c r="K14" s="38"/>
      <c r="L14" s="39"/>
      <c r="M14" s="20"/>
    </row>
    <row r="15" spans="1:12" s="15" customFormat="1" ht="75" customHeight="1">
      <c r="A15" s="86" t="s">
        <v>27</v>
      </c>
      <c r="B15" s="87"/>
      <c r="C15" s="87"/>
      <c r="D15" s="87"/>
      <c r="E15" s="87"/>
      <c r="F15" s="87"/>
      <c r="G15" s="87"/>
      <c r="H15" s="87"/>
      <c r="I15" s="87"/>
      <c r="J15" s="87"/>
      <c r="K15" s="87"/>
      <c r="L15" s="87"/>
    </row>
    <row r="16" spans="1:12" s="15" customFormat="1" ht="15.75" customHeight="1">
      <c r="A16" s="16"/>
      <c r="B16" s="16"/>
      <c r="C16" s="16"/>
      <c r="D16" s="16"/>
      <c r="E16" s="16"/>
      <c r="F16" s="16"/>
      <c r="G16" s="16"/>
      <c r="H16" s="16"/>
      <c r="I16" s="16"/>
      <c r="J16" s="16"/>
      <c r="K16" s="16"/>
      <c r="L16" s="16"/>
    </row>
    <row r="17" spans="1:12" s="15" customFormat="1" ht="16.5" customHeight="1">
      <c r="A17" s="16"/>
      <c r="B17" s="16"/>
      <c r="C17" s="16"/>
      <c r="D17" s="16"/>
      <c r="E17" s="16"/>
      <c r="F17" s="16"/>
      <c r="G17" s="16"/>
      <c r="H17" s="16"/>
      <c r="I17" s="16"/>
      <c r="J17" s="16"/>
      <c r="K17" s="16"/>
      <c r="L17" s="16"/>
    </row>
    <row r="19" spans="1:10" ht="12.75" customHeight="1">
      <c r="A19" s="27"/>
      <c r="B19" s="26"/>
      <c r="C19" s="26"/>
      <c r="D19" s="26"/>
      <c r="E19" s="26"/>
      <c r="F19" s="26"/>
      <c r="G19" s="20"/>
      <c r="H19" s="20"/>
      <c r="I19" s="20"/>
      <c r="J19" s="20"/>
    </row>
    <row r="20" spans="1:10" ht="14.25" customHeight="1">
      <c r="A20" s="25"/>
      <c r="B20" s="26"/>
      <c r="C20" s="26"/>
      <c r="D20" s="26"/>
      <c r="E20" s="26"/>
      <c r="F20" s="26"/>
      <c r="G20" s="20"/>
      <c r="H20" s="20"/>
      <c r="I20" s="20"/>
      <c r="J20" s="20"/>
    </row>
    <row r="21" spans="1:10" ht="11.25" customHeight="1">
      <c r="A21" s="24"/>
      <c r="B21" s="28"/>
      <c r="C21" s="20"/>
      <c r="D21" s="28"/>
      <c r="E21" s="20"/>
      <c r="F21" s="20"/>
      <c r="G21" s="28"/>
      <c r="H21" s="20"/>
      <c r="I21" s="20"/>
      <c r="J21" s="28"/>
    </row>
    <row r="22" spans="1:10" ht="20.25" customHeight="1">
      <c r="A22" s="18"/>
      <c r="B22" s="18"/>
      <c r="C22" s="20"/>
      <c r="D22" s="18"/>
      <c r="E22" s="20"/>
      <c r="F22" s="20"/>
      <c r="G22" s="18"/>
      <c r="H22" s="20"/>
      <c r="I22" s="20"/>
      <c r="J22" s="18"/>
    </row>
    <row r="23" spans="1:10" ht="12.75">
      <c r="A23" s="17"/>
      <c r="B23" s="19"/>
      <c r="C23" s="20"/>
      <c r="D23" s="18"/>
      <c r="E23" s="20"/>
      <c r="F23" s="20"/>
      <c r="G23" s="18"/>
      <c r="H23" s="20"/>
      <c r="I23" s="20"/>
      <c r="J23" s="19"/>
    </row>
    <row r="24" spans="1:10" ht="12.75">
      <c r="A24" s="17"/>
      <c r="B24" s="18"/>
      <c r="C24" s="20"/>
      <c r="D24" s="19"/>
      <c r="E24" s="20"/>
      <c r="F24" s="20"/>
      <c r="G24" s="18"/>
      <c r="H24" s="20"/>
      <c r="I24" s="20"/>
      <c r="J24" s="19"/>
    </row>
    <row r="25" spans="1:10" ht="15.75" customHeight="1">
      <c r="A25" s="18"/>
      <c r="B25" s="18"/>
      <c r="C25" s="20"/>
      <c r="D25" s="18"/>
      <c r="E25" s="20"/>
      <c r="F25" s="20"/>
      <c r="G25" s="18"/>
      <c r="H25" s="20"/>
      <c r="I25" s="20"/>
      <c r="J25" s="18"/>
    </row>
    <row r="26" spans="1:10" ht="12.75">
      <c r="A26" s="17"/>
      <c r="B26" s="19"/>
      <c r="C26" s="20"/>
      <c r="D26" s="18"/>
      <c r="E26" s="20"/>
      <c r="F26" s="20"/>
      <c r="G26" s="18"/>
      <c r="H26" s="20"/>
      <c r="I26" s="20"/>
      <c r="J26" s="19"/>
    </row>
  </sheetData>
  <sheetProtection/>
  <mergeCells count="7">
    <mergeCell ref="A15:L15"/>
    <mergeCell ref="A6:L6"/>
    <mergeCell ref="A1:L1"/>
    <mergeCell ref="A4:L4"/>
    <mergeCell ref="F7:H7"/>
    <mergeCell ref="J7:L7"/>
    <mergeCell ref="A2:D2"/>
  </mergeCells>
  <printOptions/>
  <pageMargins left="0.7874015748031497" right="0.1968503937007874" top="0.984251968503937" bottom="0.7874015748031497" header="0.5118110236220472" footer="0.5118110236220472"/>
  <pageSetup firstPageNumber="25"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H1"/>
    </sheetView>
  </sheetViews>
  <sheetFormatPr defaultColWidth="9.140625" defaultRowHeight="12.75"/>
  <cols>
    <col min="1" max="1" width="21.421875" style="0" customWidth="1"/>
    <col min="2" max="2" width="11.57421875" style="0" customWidth="1"/>
    <col min="3" max="3" width="10.28125" style="0" customWidth="1"/>
    <col min="4" max="6" width="10.421875" style="0" customWidth="1"/>
    <col min="7" max="7" width="10.28125" style="0" customWidth="1"/>
  </cols>
  <sheetData>
    <row r="1" spans="1:8" ht="27.75" customHeight="1">
      <c r="A1" s="91" t="s">
        <v>31</v>
      </c>
      <c r="B1" s="91"/>
      <c r="C1" s="91"/>
      <c r="D1" s="91"/>
      <c r="E1" s="91"/>
      <c r="F1" s="91"/>
      <c r="G1" s="91"/>
      <c r="H1" s="91"/>
    </row>
    <row r="2" spans="1:8" ht="7.5" customHeight="1">
      <c r="A2" s="37"/>
      <c r="B2" s="37"/>
      <c r="C2" s="37"/>
      <c r="D2" s="37"/>
      <c r="E2" s="37"/>
      <c r="F2" s="37"/>
      <c r="G2" s="37"/>
      <c r="H2" s="37"/>
    </row>
    <row r="3" spans="1:10" ht="24.75" customHeight="1">
      <c r="A3" s="88" t="s">
        <v>29</v>
      </c>
      <c r="B3" s="88"/>
      <c r="C3" s="93"/>
      <c r="D3" s="93"/>
      <c r="E3" s="93"/>
      <c r="F3" s="93"/>
      <c r="G3" s="93"/>
      <c r="H3" s="94"/>
      <c r="J3" s="31"/>
    </row>
    <row r="4" spans="1:11" ht="27" customHeight="1">
      <c r="A4" s="6" t="s">
        <v>4</v>
      </c>
      <c r="B4" s="6"/>
      <c r="C4" s="8" t="s">
        <v>23</v>
      </c>
      <c r="D4" s="8" t="s">
        <v>24</v>
      </c>
      <c r="E4" s="8" t="s">
        <v>25</v>
      </c>
      <c r="F4" s="8" t="s">
        <v>16</v>
      </c>
      <c r="G4" s="8" t="s">
        <v>11</v>
      </c>
      <c r="H4" s="20"/>
      <c r="K4" s="28"/>
    </row>
    <row r="5" spans="1:11" ht="18.75" customHeight="1">
      <c r="A5" s="10" t="s">
        <v>26</v>
      </c>
      <c r="B5" s="10"/>
      <c r="C5" s="42">
        <f>C6</f>
        <v>390000</v>
      </c>
      <c r="D5" s="42">
        <f>D6+D9</f>
        <v>9000</v>
      </c>
      <c r="E5" s="51" t="s">
        <v>15</v>
      </c>
      <c r="F5" s="51">
        <v>500</v>
      </c>
      <c r="G5" s="42">
        <f>G6+G9</f>
        <v>399500</v>
      </c>
      <c r="H5" s="5"/>
      <c r="I5" s="5"/>
      <c r="K5" s="2"/>
    </row>
    <row r="6" spans="1:11" ht="12" customHeight="1">
      <c r="A6" s="3" t="s">
        <v>5</v>
      </c>
      <c r="B6" s="3"/>
      <c r="C6" s="4">
        <f>SUM(C7:C8)</f>
        <v>390000</v>
      </c>
      <c r="D6" s="4">
        <f>SUM(D7:D8)</f>
        <v>700</v>
      </c>
      <c r="E6" s="51" t="s">
        <v>15</v>
      </c>
      <c r="F6" s="29">
        <v>500</v>
      </c>
      <c r="G6" s="4">
        <f>SUM(C6:F6)</f>
        <v>391200</v>
      </c>
      <c r="K6" s="4"/>
    </row>
    <row r="7" spans="1:11" ht="12" customHeight="1">
      <c r="A7" s="3" t="s">
        <v>7</v>
      </c>
      <c r="B7" s="3"/>
      <c r="C7" s="4">
        <v>189000</v>
      </c>
      <c r="D7" s="29">
        <v>300</v>
      </c>
      <c r="E7" s="51" t="s">
        <v>15</v>
      </c>
      <c r="F7" s="29">
        <v>200</v>
      </c>
      <c r="G7" s="4">
        <f>SUM(C7:F7)</f>
        <v>189500</v>
      </c>
      <c r="K7" s="4"/>
    </row>
    <row r="8" spans="1:11" ht="12" customHeight="1">
      <c r="A8" s="3" t="s">
        <v>8</v>
      </c>
      <c r="B8" s="3"/>
      <c r="C8" s="4">
        <v>201000</v>
      </c>
      <c r="D8" s="29">
        <v>400</v>
      </c>
      <c r="E8" s="51" t="s">
        <v>15</v>
      </c>
      <c r="F8" s="29">
        <v>300</v>
      </c>
      <c r="G8" s="4">
        <f>SUM(C8:F8)</f>
        <v>201700</v>
      </c>
      <c r="K8" s="4"/>
    </row>
    <row r="9" spans="1:11" ht="12" customHeight="1">
      <c r="A9" s="3" t="s">
        <v>6</v>
      </c>
      <c r="B9" s="3"/>
      <c r="C9" s="50" t="s">
        <v>15</v>
      </c>
      <c r="D9" s="4">
        <f>SUM(D10:D11)</f>
        <v>8300</v>
      </c>
      <c r="E9" s="51" t="s">
        <v>15</v>
      </c>
      <c r="F9" s="29" t="s">
        <v>18</v>
      </c>
      <c r="G9" s="4">
        <f aca="true" t="shared" si="0" ref="G9:G32">SUM(C9:E9)</f>
        <v>8300</v>
      </c>
      <c r="K9" s="29"/>
    </row>
    <row r="10" spans="1:11" ht="12" customHeight="1">
      <c r="A10" s="3" t="s">
        <v>7</v>
      </c>
      <c r="B10" s="3"/>
      <c r="C10" s="50" t="s">
        <v>15</v>
      </c>
      <c r="D10" s="4">
        <v>4100</v>
      </c>
      <c r="E10" s="51" t="s">
        <v>15</v>
      </c>
      <c r="F10" s="29" t="s">
        <v>18</v>
      </c>
      <c r="G10" s="4">
        <f t="shared" si="0"/>
        <v>4100</v>
      </c>
      <c r="K10" s="29"/>
    </row>
    <row r="11" spans="1:11" ht="12" customHeight="1">
      <c r="A11" s="3" t="s">
        <v>8</v>
      </c>
      <c r="B11" s="3"/>
      <c r="C11" s="50" t="s">
        <v>15</v>
      </c>
      <c r="D11" s="4">
        <v>4200</v>
      </c>
      <c r="E11" s="51" t="s">
        <v>15</v>
      </c>
      <c r="F11" s="29" t="s">
        <v>18</v>
      </c>
      <c r="G11" s="4">
        <f t="shared" si="0"/>
        <v>4200</v>
      </c>
      <c r="K11" s="29"/>
    </row>
    <row r="12" spans="1:11" ht="15" customHeight="1">
      <c r="A12" s="10" t="s">
        <v>9</v>
      </c>
      <c r="B12" s="10"/>
      <c r="C12" s="42">
        <f>C13</f>
        <v>3800</v>
      </c>
      <c r="D12" s="42">
        <f>D16</f>
        <v>14000</v>
      </c>
      <c r="E12" s="55" t="str">
        <f>E16</f>
        <v>"</v>
      </c>
      <c r="F12" s="51" t="s">
        <v>15</v>
      </c>
      <c r="G12" s="42">
        <f>G13+G16</f>
        <v>17800</v>
      </c>
      <c r="H12" s="5"/>
      <c r="I12" s="5"/>
      <c r="K12" s="2"/>
    </row>
    <row r="13" spans="1:11" ht="12" customHeight="1">
      <c r="A13" s="3" t="s">
        <v>5</v>
      </c>
      <c r="B13" s="3"/>
      <c r="C13" s="4">
        <f>SUM(C14:C15)</f>
        <v>3800</v>
      </c>
      <c r="D13" s="50" t="s">
        <v>15</v>
      </c>
      <c r="E13" s="51" t="s">
        <v>15</v>
      </c>
      <c r="F13" s="51" t="s">
        <v>15</v>
      </c>
      <c r="G13" s="4">
        <f t="shared" si="0"/>
        <v>3800</v>
      </c>
      <c r="H13" s="5"/>
      <c r="K13" s="4"/>
    </row>
    <row r="14" spans="1:11" ht="12" customHeight="1">
      <c r="A14" s="3" t="s">
        <v>7</v>
      </c>
      <c r="B14" s="3"/>
      <c r="C14" s="4">
        <v>2400</v>
      </c>
      <c r="D14" s="50" t="s">
        <v>15</v>
      </c>
      <c r="E14" s="51" t="s">
        <v>15</v>
      </c>
      <c r="F14" s="51" t="s">
        <v>15</v>
      </c>
      <c r="G14" s="4">
        <f t="shared" si="0"/>
        <v>2400</v>
      </c>
      <c r="H14" s="5"/>
      <c r="K14" s="4"/>
    </row>
    <row r="15" spans="1:11" ht="12" customHeight="1">
      <c r="A15" s="3" t="s">
        <v>8</v>
      </c>
      <c r="B15" s="3"/>
      <c r="C15" s="4">
        <v>1400</v>
      </c>
      <c r="D15" s="50" t="s">
        <v>15</v>
      </c>
      <c r="E15" s="51" t="s">
        <v>15</v>
      </c>
      <c r="F15" s="51" t="s">
        <v>15</v>
      </c>
      <c r="G15" s="4">
        <f t="shared" si="0"/>
        <v>1400</v>
      </c>
      <c r="H15" s="5"/>
      <c r="K15" s="4"/>
    </row>
    <row r="16" spans="1:11" ht="12" customHeight="1">
      <c r="A16" s="3" t="s">
        <v>6</v>
      </c>
      <c r="B16" s="3"/>
      <c r="C16" s="50" t="s">
        <v>15</v>
      </c>
      <c r="D16" s="4">
        <f>D17+D18</f>
        <v>14000</v>
      </c>
      <c r="E16" s="29" t="s">
        <v>20</v>
      </c>
      <c r="F16" s="51" t="s">
        <v>15</v>
      </c>
      <c r="G16" s="4">
        <f>SUM(C16:E16)</f>
        <v>14000</v>
      </c>
      <c r="H16" s="5"/>
      <c r="K16" s="29"/>
    </row>
    <row r="17" spans="1:11" ht="12" customHeight="1">
      <c r="A17" s="3" t="s">
        <v>7</v>
      </c>
      <c r="B17" s="3"/>
      <c r="C17" s="50" t="s">
        <v>15</v>
      </c>
      <c r="D17" s="4">
        <v>9100</v>
      </c>
      <c r="E17" s="29" t="s">
        <v>20</v>
      </c>
      <c r="F17" s="51" t="s">
        <v>15</v>
      </c>
      <c r="G17" s="4">
        <f t="shared" si="0"/>
        <v>9100</v>
      </c>
      <c r="H17" s="5"/>
      <c r="K17" s="29"/>
    </row>
    <row r="18" spans="1:11" ht="12" customHeight="1">
      <c r="A18" s="3" t="s">
        <v>8</v>
      </c>
      <c r="B18" s="3"/>
      <c r="C18" s="50" t="s">
        <v>15</v>
      </c>
      <c r="D18" s="4">
        <v>4900</v>
      </c>
      <c r="E18" s="29" t="s">
        <v>20</v>
      </c>
      <c r="F18" s="51" t="s">
        <v>15</v>
      </c>
      <c r="G18" s="4">
        <f t="shared" si="0"/>
        <v>4900</v>
      </c>
      <c r="H18" s="5"/>
      <c r="K18" s="29"/>
    </row>
    <row r="19" spans="1:11" ht="15" customHeight="1">
      <c r="A19" s="10" t="s">
        <v>10</v>
      </c>
      <c r="B19" s="10"/>
      <c r="C19" s="42">
        <f>C20</f>
        <v>3800</v>
      </c>
      <c r="D19" s="42">
        <f>D23</f>
        <v>62500</v>
      </c>
      <c r="E19" s="42">
        <f>E23</f>
        <v>130</v>
      </c>
      <c r="F19" s="51" t="s">
        <v>15</v>
      </c>
      <c r="G19" s="42">
        <f>G20+G23</f>
        <v>66430</v>
      </c>
      <c r="H19" s="5"/>
      <c r="I19" s="5"/>
      <c r="K19" s="2"/>
    </row>
    <row r="20" spans="1:11" ht="12" customHeight="1">
      <c r="A20" s="3" t="s">
        <v>5</v>
      </c>
      <c r="B20" s="3"/>
      <c r="C20" s="4">
        <f>SUM(C21:C22)</f>
        <v>3800</v>
      </c>
      <c r="D20" s="50" t="s">
        <v>15</v>
      </c>
      <c r="E20" s="51" t="s">
        <v>15</v>
      </c>
      <c r="F20" s="51" t="s">
        <v>15</v>
      </c>
      <c r="G20" s="4">
        <f t="shared" si="0"/>
        <v>3800</v>
      </c>
      <c r="H20" s="5"/>
      <c r="K20" s="4"/>
    </row>
    <row r="21" spans="1:11" ht="12" customHeight="1">
      <c r="A21" s="3" t="s">
        <v>7</v>
      </c>
      <c r="B21" s="3"/>
      <c r="C21" s="4">
        <v>2300</v>
      </c>
      <c r="D21" s="50" t="s">
        <v>15</v>
      </c>
      <c r="E21" s="51" t="s">
        <v>15</v>
      </c>
      <c r="F21" s="51" t="s">
        <v>15</v>
      </c>
      <c r="G21" s="4">
        <f t="shared" si="0"/>
        <v>2300</v>
      </c>
      <c r="H21" s="5"/>
      <c r="K21" s="4"/>
    </row>
    <row r="22" spans="1:11" ht="12" customHeight="1">
      <c r="A22" s="3" t="s">
        <v>8</v>
      </c>
      <c r="B22" s="3"/>
      <c r="C22" s="4">
        <v>1500</v>
      </c>
      <c r="D22" s="50" t="s">
        <v>15</v>
      </c>
      <c r="E22" s="51" t="s">
        <v>15</v>
      </c>
      <c r="F22" s="51" t="s">
        <v>15</v>
      </c>
      <c r="G22" s="4">
        <f t="shared" si="0"/>
        <v>1500</v>
      </c>
      <c r="H22" s="5"/>
      <c r="K22" s="4"/>
    </row>
    <row r="23" spans="1:11" ht="12" customHeight="1">
      <c r="A23" s="3" t="s">
        <v>6</v>
      </c>
      <c r="B23" s="3"/>
      <c r="C23" s="50" t="s">
        <v>15</v>
      </c>
      <c r="D23" s="4">
        <f>SUM(D24:D25)</f>
        <v>62500</v>
      </c>
      <c r="E23" s="29">
        <v>130</v>
      </c>
      <c r="F23" s="51" t="s">
        <v>15</v>
      </c>
      <c r="G23" s="4">
        <f t="shared" si="0"/>
        <v>62630</v>
      </c>
      <c r="H23" s="5"/>
      <c r="K23" s="29"/>
    </row>
    <row r="24" spans="1:11" ht="12" customHeight="1">
      <c r="A24" s="3" t="s">
        <v>7</v>
      </c>
      <c r="B24" s="3"/>
      <c r="C24" s="50" t="s">
        <v>15</v>
      </c>
      <c r="D24" s="4">
        <v>43900</v>
      </c>
      <c r="E24" s="29">
        <v>100</v>
      </c>
      <c r="F24" s="51" t="s">
        <v>15</v>
      </c>
      <c r="G24" s="4">
        <f t="shared" si="0"/>
        <v>44000</v>
      </c>
      <c r="H24" s="5"/>
      <c r="K24" s="29"/>
    </row>
    <row r="25" spans="1:11" ht="12" customHeight="1">
      <c r="A25" s="3" t="s">
        <v>8</v>
      </c>
      <c r="B25" s="3"/>
      <c r="C25" s="50" t="s">
        <v>15</v>
      </c>
      <c r="D25" s="4">
        <v>18600</v>
      </c>
      <c r="E25" s="29">
        <v>30</v>
      </c>
      <c r="F25" s="51" t="s">
        <v>15</v>
      </c>
      <c r="G25" s="4">
        <f t="shared" si="0"/>
        <v>18630</v>
      </c>
      <c r="H25" s="5"/>
      <c r="K25" s="29"/>
    </row>
    <row r="26" spans="1:11" ht="15" customHeight="1">
      <c r="A26" s="10" t="s">
        <v>12</v>
      </c>
      <c r="B26" s="10"/>
      <c r="C26" s="52">
        <f>SUM(C27)</f>
        <v>398000</v>
      </c>
      <c r="D26" s="48">
        <f>D27+D30</f>
        <v>85500</v>
      </c>
      <c r="E26" s="48">
        <f>E30</f>
        <v>130</v>
      </c>
      <c r="F26" s="51">
        <f>SUM(F27)</f>
        <v>500</v>
      </c>
      <c r="G26" s="48">
        <f>SUM(C26:F26)</f>
        <v>484130</v>
      </c>
      <c r="H26" s="5"/>
      <c r="I26" s="5"/>
      <c r="J26" s="5"/>
      <c r="K26" s="5"/>
    </row>
    <row r="27" spans="1:11" ht="12" customHeight="1">
      <c r="A27" s="3" t="s">
        <v>5</v>
      </c>
      <c r="B27" s="3"/>
      <c r="C27" s="4">
        <f>SUM(C28+C29)</f>
        <v>398000</v>
      </c>
      <c r="D27" s="29">
        <f>D6</f>
        <v>700</v>
      </c>
      <c r="E27" s="51" t="s">
        <v>15</v>
      </c>
      <c r="F27" s="29">
        <f>SUM(F6)</f>
        <v>500</v>
      </c>
      <c r="G27" s="4">
        <f>SUM(C27:F27)</f>
        <v>399200</v>
      </c>
      <c r="H27" s="5"/>
      <c r="I27" s="5"/>
      <c r="K27" s="4"/>
    </row>
    <row r="28" spans="1:11" ht="12" customHeight="1">
      <c r="A28" s="3" t="s">
        <v>7</v>
      </c>
      <c r="B28" s="3"/>
      <c r="C28" s="4">
        <v>194000</v>
      </c>
      <c r="D28" s="29">
        <f>D7</f>
        <v>300</v>
      </c>
      <c r="E28" s="51" t="s">
        <v>15</v>
      </c>
      <c r="F28" s="29">
        <v>200</v>
      </c>
      <c r="G28" s="4">
        <f>SUM(C28:F28)</f>
        <v>194500</v>
      </c>
      <c r="H28" s="5"/>
      <c r="I28" s="5"/>
      <c r="K28" s="4"/>
    </row>
    <row r="29" spans="1:11" ht="12" customHeight="1">
      <c r="A29" s="3" t="s">
        <v>8</v>
      </c>
      <c r="B29" s="3"/>
      <c r="C29" s="4">
        <v>204000</v>
      </c>
      <c r="D29" s="29">
        <f>D8</f>
        <v>400</v>
      </c>
      <c r="E29" s="51" t="s">
        <v>15</v>
      </c>
      <c r="F29" s="29">
        <v>300</v>
      </c>
      <c r="G29" s="4">
        <f>SUM(C29:F29)</f>
        <v>204700</v>
      </c>
      <c r="K29" s="4"/>
    </row>
    <row r="30" spans="1:11" ht="12" customHeight="1">
      <c r="A30" s="17" t="s">
        <v>6</v>
      </c>
      <c r="B30" s="17"/>
      <c r="C30" s="50" t="s">
        <v>15</v>
      </c>
      <c r="D30" s="4">
        <f>D9+D16+D23</f>
        <v>84800</v>
      </c>
      <c r="E30" s="29">
        <v>130</v>
      </c>
      <c r="F30" s="29" t="s">
        <v>18</v>
      </c>
      <c r="G30" s="4">
        <f>SUM(C30:E30)</f>
        <v>84930</v>
      </c>
      <c r="K30" s="29"/>
    </row>
    <row r="31" spans="1:11" ht="12" customHeight="1">
      <c r="A31" s="17" t="s">
        <v>7</v>
      </c>
      <c r="B31" s="17"/>
      <c r="C31" s="53" t="s">
        <v>15</v>
      </c>
      <c r="D31" s="19">
        <f>D10+D17+D24</f>
        <v>57100</v>
      </c>
      <c r="E31" s="29">
        <v>100</v>
      </c>
      <c r="F31" s="29" t="s">
        <v>18</v>
      </c>
      <c r="G31" s="19">
        <f t="shared" si="0"/>
        <v>57200</v>
      </c>
      <c r="K31" s="29"/>
    </row>
    <row r="32" spans="1:11" ht="12" customHeight="1">
      <c r="A32" s="47" t="s">
        <v>8</v>
      </c>
      <c r="B32" s="47"/>
      <c r="C32" s="54" t="s">
        <v>15</v>
      </c>
      <c r="D32" s="23">
        <f>D11+D18+D25</f>
        <v>27700</v>
      </c>
      <c r="E32" s="7">
        <v>30</v>
      </c>
      <c r="F32" s="7" t="s">
        <v>18</v>
      </c>
      <c r="G32" s="23">
        <f t="shared" si="0"/>
        <v>27730</v>
      </c>
      <c r="K32" s="32"/>
    </row>
    <row r="33" spans="1:10" ht="24" customHeight="1">
      <c r="A33" s="33"/>
      <c r="B33" s="41"/>
      <c r="C33" s="40"/>
      <c r="D33" s="19"/>
      <c r="E33" s="19"/>
      <c r="F33" s="19"/>
      <c r="G33" s="19"/>
      <c r="H33" s="19"/>
      <c r="I33" s="20"/>
      <c r="J33" s="5"/>
    </row>
    <row r="34" spans="1:9" ht="106.5" customHeight="1">
      <c r="A34" s="86" t="s">
        <v>33</v>
      </c>
      <c r="B34" s="86"/>
      <c r="C34" s="86"/>
      <c r="D34" s="86"/>
      <c r="E34" s="86"/>
      <c r="F34" s="86"/>
      <c r="G34" s="86"/>
      <c r="H34" s="86"/>
      <c r="I34" s="24"/>
    </row>
    <row r="35" spans="1:9" ht="15.75" customHeight="1">
      <c r="A35" s="36"/>
      <c r="B35" s="36"/>
      <c r="C35" s="36"/>
      <c r="D35" s="36"/>
      <c r="E35" s="36"/>
      <c r="F35" s="36"/>
      <c r="G35" s="36"/>
      <c r="H35" s="36"/>
      <c r="I35" s="36"/>
    </row>
    <row r="36" spans="7:8" ht="13.5" customHeight="1">
      <c r="G36" s="15"/>
      <c r="H36" s="15"/>
    </row>
    <row r="42" spans="8:13" ht="12.75">
      <c r="H42" s="27"/>
      <c r="I42" s="26"/>
      <c r="J42" s="26"/>
      <c r="K42" s="26"/>
      <c r="L42" s="26"/>
      <c r="M42" s="26"/>
    </row>
  </sheetData>
  <sheetProtection/>
  <mergeCells count="3">
    <mergeCell ref="A1:H1"/>
    <mergeCell ref="A3:H3"/>
    <mergeCell ref="A34:H34"/>
  </mergeCells>
  <printOptions/>
  <pageMargins left="0.7874015748031497" right="0.1968503937007874" top="0.984251968503937" bottom="0.1968503937007874" header="0.5118110236220472" footer="0.5118110236220472"/>
  <pageSetup firstPageNumber="26"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T114"/>
  <sheetViews>
    <sheetView zoomScalePageLayoutView="0" workbookViewId="0" topLeftCell="A2">
      <selection activeCell="T2" sqref="T2"/>
    </sheetView>
  </sheetViews>
  <sheetFormatPr defaultColWidth="9.140625" defaultRowHeight="12.75"/>
  <cols>
    <col min="1" max="1" width="21.7109375" style="0" customWidth="1"/>
    <col min="2" max="2" width="12.140625" style="0" customWidth="1"/>
    <col min="3" max="3" width="8.00390625" style="0" customWidth="1"/>
    <col min="4" max="4" width="7.8515625" style="0" customWidth="1"/>
    <col min="5" max="5" width="5.00390625" style="0" customWidth="1"/>
    <col min="6" max="6" width="1.1484375" style="0" customWidth="1"/>
    <col min="7" max="7" width="7.28125" style="0" customWidth="1"/>
    <col min="8" max="8" width="5.140625" style="0" customWidth="1"/>
    <col min="9" max="9" width="7.00390625" style="0" customWidth="1"/>
    <col min="10" max="10" width="5.00390625" style="0" customWidth="1"/>
    <col min="11" max="11" width="7.7109375" style="0" customWidth="1"/>
    <col min="12" max="12" width="5.00390625" style="0" customWidth="1"/>
    <col min="13" max="13" width="7.28125" style="0" customWidth="1"/>
    <col min="14" max="14" width="5.421875" style="0" customWidth="1"/>
    <col min="15" max="15" width="1.1484375" style="0" customWidth="1"/>
    <col min="16" max="16" width="8.7109375" style="0" customWidth="1"/>
    <col min="17" max="17" width="9.421875" style="0" customWidth="1"/>
    <col min="18" max="19" width="8.7109375" style="0" customWidth="1"/>
  </cols>
  <sheetData>
    <row r="1" spans="1:18" ht="12.75">
      <c r="A1" s="99"/>
      <c r="B1" s="99"/>
      <c r="C1" s="99"/>
      <c r="D1" s="99"/>
      <c r="E1" s="99"/>
      <c r="F1" s="99"/>
      <c r="G1" s="99"/>
      <c r="H1" s="99"/>
      <c r="I1" s="99"/>
      <c r="J1" s="99"/>
      <c r="K1" s="99"/>
      <c r="L1" s="99"/>
      <c r="M1" s="99"/>
      <c r="N1" s="99"/>
      <c r="O1" s="99"/>
      <c r="P1" s="99"/>
      <c r="Q1" s="99"/>
      <c r="R1" s="99"/>
    </row>
    <row r="2" spans="1:20" ht="30" customHeight="1">
      <c r="A2" s="101" t="s">
        <v>136</v>
      </c>
      <c r="B2" s="101"/>
      <c r="C2" s="101"/>
      <c r="D2" s="101"/>
      <c r="E2" s="101"/>
      <c r="F2" s="101"/>
      <c r="G2" s="101"/>
      <c r="H2" s="101"/>
      <c r="I2" s="101"/>
      <c r="J2" s="101"/>
      <c r="K2" s="101"/>
      <c r="L2" s="101"/>
      <c r="M2" s="101"/>
      <c r="N2" s="101"/>
      <c r="O2" s="101"/>
      <c r="P2" s="101"/>
      <c r="Q2" s="101"/>
      <c r="R2" s="101"/>
      <c r="S2" s="101"/>
      <c r="T2" s="56"/>
    </row>
    <row r="3" spans="1:15" ht="33" customHeight="1">
      <c r="A3" s="88" t="s">
        <v>32</v>
      </c>
      <c r="B3" s="100"/>
      <c r="C3" s="100"/>
      <c r="D3" s="100"/>
      <c r="E3" s="100"/>
      <c r="F3" s="100"/>
      <c r="G3" s="100"/>
      <c r="H3" s="100"/>
      <c r="I3" s="100"/>
      <c r="J3" s="100"/>
      <c r="K3" s="100"/>
      <c r="L3" s="100"/>
      <c r="M3" s="100"/>
      <c r="N3" s="100"/>
      <c r="O3" s="100"/>
    </row>
    <row r="4" spans="1:19" ht="12.75">
      <c r="A4" s="58" t="s">
        <v>36</v>
      </c>
      <c r="B4" s="58"/>
      <c r="C4" s="59" t="s">
        <v>37</v>
      </c>
      <c r="D4" s="9" t="s">
        <v>7</v>
      </c>
      <c r="E4" s="9"/>
      <c r="F4" s="58"/>
      <c r="G4" s="97" t="s">
        <v>123</v>
      </c>
      <c r="H4" s="97"/>
      <c r="I4" s="97"/>
      <c r="J4" s="97"/>
      <c r="K4" s="97"/>
      <c r="L4" s="97"/>
      <c r="M4" s="97"/>
      <c r="N4" s="97"/>
      <c r="O4" s="60"/>
      <c r="P4" s="97" t="s">
        <v>19</v>
      </c>
      <c r="Q4" s="97"/>
      <c r="R4" s="97"/>
      <c r="S4" s="97"/>
    </row>
    <row r="5" spans="1:19" ht="22.5">
      <c r="A5" s="6" t="s">
        <v>38</v>
      </c>
      <c r="B5" s="6"/>
      <c r="C5" s="1"/>
      <c r="D5" s="8" t="s">
        <v>39</v>
      </c>
      <c r="E5" s="8" t="s">
        <v>40</v>
      </c>
      <c r="F5" s="8"/>
      <c r="G5" s="8" t="s">
        <v>41</v>
      </c>
      <c r="H5" s="8" t="s">
        <v>40</v>
      </c>
      <c r="I5" s="8" t="s">
        <v>42</v>
      </c>
      <c r="J5" s="8" t="s">
        <v>40</v>
      </c>
      <c r="K5" s="8" t="s">
        <v>43</v>
      </c>
      <c r="L5" s="8" t="s">
        <v>40</v>
      </c>
      <c r="M5" s="8" t="s">
        <v>124</v>
      </c>
      <c r="N5" s="8" t="s">
        <v>40</v>
      </c>
      <c r="O5" s="8"/>
      <c r="P5" s="8" t="s">
        <v>44</v>
      </c>
      <c r="Q5" s="8" t="s">
        <v>45</v>
      </c>
      <c r="R5" s="8" t="s">
        <v>46</v>
      </c>
      <c r="S5" s="8" t="s">
        <v>45</v>
      </c>
    </row>
    <row r="6" spans="1:19" ht="12.75">
      <c r="A6" s="61" t="s">
        <v>47</v>
      </c>
      <c r="B6" s="61"/>
      <c r="C6" s="42">
        <f>338126+2831</f>
        <v>340957</v>
      </c>
      <c r="D6" s="42">
        <f>203342+1161</f>
        <v>204503</v>
      </c>
      <c r="E6" s="42">
        <f>D6/C6*100</f>
        <v>59.97911760133976</v>
      </c>
      <c r="F6" s="42"/>
      <c r="G6" s="42">
        <f>65516+1627</f>
        <v>67143</v>
      </c>
      <c r="H6" s="42">
        <f>G6/C6*100</f>
        <v>19.692512545570263</v>
      </c>
      <c r="I6" s="42">
        <f>88713+588</f>
        <v>89301</v>
      </c>
      <c r="J6" s="42">
        <f>I6/C6*100</f>
        <v>26.191279252222422</v>
      </c>
      <c r="K6" s="42">
        <f>115982+480</f>
        <v>116462</v>
      </c>
      <c r="L6" s="42">
        <f>K6/C6*100</f>
        <v>34.15738641529577</v>
      </c>
      <c r="M6" s="42">
        <f>66915+136</f>
        <v>67051</v>
      </c>
      <c r="N6" s="42">
        <f>M6/C6*100</f>
        <v>19.665529670896916</v>
      </c>
      <c r="O6" s="42"/>
      <c r="P6" s="42">
        <f>231058+2218</f>
        <v>233276</v>
      </c>
      <c r="Q6" s="42">
        <f>P6/C6*100</f>
        <v>68.41801165542869</v>
      </c>
      <c r="R6" s="42">
        <f>169013+1169</f>
        <v>170182</v>
      </c>
      <c r="S6" s="42">
        <f>R6/C6*100</f>
        <v>49.913038887601665</v>
      </c>
    </row>
    <row r="7" spans="1:19" ht="12.75">
      <c r="A7" s="61" t="s">
        <v>48</v>
      </c>
      <c r="B7" s="61"/>
      <c r="C7" s="42">
        <v>338126</v>
      </c>
      <c r="D7" s="42">
        <v>203342</v>
      </c>
      <c r="E7" s="42">
        <f aca="true" t="shared" si="0" ref="E7:E70">D7/C7*100</f>
        <v>60.13793674547359</v>
      </c>
      <c r="F7" s="42"/>
      <c r="G7" s="42">
        <v>66516</v>
      </c>
      <c r="H7" s="42">
        <f aca="true" t="shared" si="1" ref="H7:H70">G7/C7*100</f>
        <v>19.671956607891733</v>
      </c>
      <c r="I7" s="42">
        <v>88713</v>
      </c>
      <c r="J7" s="42">
        <f aca="true" t="shared" si="2" ref="J7:J70">I7/C7*100</f>
        <v>26.23666917066419</v>
      </c>
      <c r="K7" s="42">
        <v>115982</v>
      </c>
      <c r="L7" s="42">
        <f aca="true" t="shared" si="3" ref="L7:L70">K7/C7*100</f>
        <v>34.30141426568794</v>
      </c>
      <c r="M7" s="42">
        <v>66915</v>
      </c>
      <c r="N7" s="42">
        <f aca="true" t="shared" si="4" ref="N7:N69">M7/C7*100</f>
        <v>19.78995995575614</v>
      </c>
      <c r="O7" s="42"/>
      <c r="P7" s="42">
        <v>231058</v>
      </c>
      <c r="Q7" s="42">
        <f aca="true" t="shared" si="5" ref="Q7:Q70">P7/C7*100</f>
        <v>68.33488107983415</v>
      </c>
      <c r="R7" s="42">
        <v>169013</v>
      </c>
      <c r="S7" s="42">
        <f aca="true" t="shared" si="6" ref="S7:S70">R7/C7*100</f>
        <v>49.985212613049576</v>
      </c>
    </row>
    <row r="8" spans="1:19" ht="12.75">
      <c r="A8" s="61" t="s">
        <v>49</v>
      </c>
      <c r="B8" s="61"/>
      <c r="C8" s="70">
        <v>146264</v>
      </c>
      <c r="D8" s="70">
        <v>91899</v>
      </c>
      <c r="E8" s="70">
        <f t="shared" si="0"/>
        <v>62.83090849422961</v>
      </c>
      <c r="F8" s="70"/>
      <c r="G8" s="70">
        <v>32363</v>
      </c>
      <c r="H8" s="70">
        <f t="shared" si="1"/>
        <v>22.126428923043264</v>
      </c>
      <c r="I8" s="70">
        <v>43822</v>
      </c>
      <c r="J8" s="70">
        <f t="shared" si="2"/>
        <v>29.960892632500137</v>
      </c>
      <c r="K8" s="70">
        <v>47775</v>
      </c>
      <c r="L8" s="70">
        <f t="shared" si="3"/>
        <v>32.663539900453976</v>
      </c>
      <c r="M8" s="70">
        <v>22304</v>
      </c>
      <c r="N8" s="70">
        <f>M8/C8*100</f>
        <v>15.249138544002625</v>
      </c>
      <c r="O8" s="70"/>
      <c r="P8" s="70">
        <v>128427</v>
      </c>
      <c r="Q8" s="70">
        <f t="shared" si="5"/>
        <v>87.80492807526117</v>
      </c>
      <c r="R8" s="70">
        <v>96416</v>
      </c>
      <c r="S8" s="70">
        <f t="shared" si="6"/>
        <v>65.91915987529399</v>
      </c>
    </row>
    <row r="9" spans="1:19" ht="12.75">
      <c r="A9" s="61" t="s">
        <v>50</v>
      </c>
      <c r="B9" s="61"/>
      <c r="C9" s="70">
        <v>590</v>
      </c>
      <c r="D9" s="70">
        <v>340</v>
      </c>
      <c r="E9" s="70">
        <f t="shared" si="0"/>
        <v>57.6271186440678</v>
      </c>
      <c r="F9" s="70"/>
      <c r="G9" s="70">
        <v>59</v>
      </c>
      <c r="H9" s="70">
        <f t="shared" si="1"/>
        <v>10</v>
      </c>
      <c r="I9" s="70">
        <v>140</v>
      </c>
      <c r="J9" s="70">
        <f t="shared" si="2"/>
        <v>23.728813559322035</v>
      </c>
      <c r="K9" s="70">
        <v>240</v>
      </c>
      <c r="L9" s="70">
        <f t="shared" si="3"/>
        <v>40.67796610169492</v>
      </c>
      <c r="M9" s="70">
        <v>151</v>
      </c>
      <c r="N9" s="70">
        <f t="shared" si="4"/>
        <v>25.593220338983052</v>
      </c>
      <c r="O9" s="70"/>
      <c r="P9" s="70">
        <v>449</v>
      </c>
      <c r="Q9" s="70">
        <f t="shared" si="5"/>
        <v>76.10169491525424</v>
      </c>
      <c r="R9" s="70">
        <v>362</v>
      </c>
      <c r="S9" s="70">
        <f t="shared" si="6"/>
        <v>61.35593220338983</v>
      </c>
    </row>
    <row r="10" spans="1:19" ht="12.75">
      <c r="A10" s="62" t="s">
        <v>51</v>
      </c>
      <c r="B10" s="62"/>
      <c r="C10" s="71">
        <v>590</v>
      </c>
      <c r="D10" s="71">
        <v>340</v>
      </c>
      <c r="E10" s="71">
        <f t="shared" si="0"/>
        <v>57.6271186440678</v>
      </c>
      <c r="F10" s="71"/>
      <c r="G10" s="71">
        <v>59</v>
      </c>
      <c r="H10" s="71">
        <f t="shared" si="1"/>
        <v>10</v>
      </c>
      <c r="I10" s="71">
        <v>140</v>
      </c>
      <c r="J10" s="71">
        <f t="shared" si="2"/>
        <v>23.728813559322035</v>
      </c>
      <c r="K10" s="71">
        <v>240</v>
      </c>
      <c r="L10" s="71">
        <f t="shared" si="3"/>
        <v>40.67796610169492</v>
      </c>
      <c r="M10" s="71">
        <v>151</v>
      </c>
      <c r="N10" s="71">
        <f t="shared" si="4"/>
        <v>25.593220338983052</v>
      </c>
      <c r="O10" s="71"/>
      <c r="P10" s="71">
        <v>449</v>
      </c>
      <c r="Q10" s="71">
        <f t="shared" si="5"/>
        <v>76.10169491525424</v>
      </c>
      <c r="R10" s="71">
        <v>362</v>
      </c>
      <c r="S10" s="71">
        <f t="shared" si="6"/>
        <v>61.35593220338983</v>
      </c>
    </row>
    <row r="11" spans="1:19" ht="12.75">
      <c r="A11" s="61" t="s">
        <v>52</v>
      </c>
      <c r="B11" s="61"/>
      <c r="C11" s="70">
        <v>20517</v>
      </c>
      <c r="D11" s="70">
        <v>14710</v>
      </c>
      <c r="E11" s="70">
        <f t="shared" si="0"/>
        <v>71.69664180923137</v>
      </c>
      <c r="F11" s="70"/>
      <c r="G11" s="70">
        <v>4764</v>
      </c>
      <c r="H11" s="70">
        <f t="shared" si="1"/>
        <v>23.21976897207194</v>
      </c>
      <c r="I11" s="70">
        <v>6109</v>
      </c>
      <c r="J11" s="70">
        <f t="shared" si="2"/>
        <v>29.775308280937757</v>
      </c>
      <c r="K11" s="70">
        <v>7113</v>
      </c>
      <c r="L11" s="70">
        <f t="shared" si="3"/>
        <v>34.66881122971195</v>
      </c>
      <c r="M11" s="70">
        <v>2531</v>
      </c>
      <c r="N11" s="70">
        <f t="shared" si="4"/>
        <v>12.336111517278354</v>
      </c>
      <c r="O11" s="70"/>
      <c r="P11" s="70">
        <v>18825</v>
      </c>
      <c r="Q11" s="70">
        <f t="shared" si="5"/>
        <v>91.75318028951601</v>
      </c>
      <c r="R11" s="70">
        <v>15071</v>
      </c>
      <c r="S11" s="70">
        <f t="shared" si="6"/>
        <v>73.4561583077448</v>
      </c>
    </row>
    <row r="12" spans="1:19" ht="12.75">
      <c r="A12" s="62" t="s">
        <v>130</v>
      </c>
      <c r="B12" s="62"/>
      <c r="C12" s="71">
        <v>1859</v>
      </c>
      <c r="D12" s="71">
        <v>889</v>
      </c>
      <c r="E12" s="71">
        <f>D12/C12*100</f>
        <v>47.8214093598709</v>
      </c>
      <c r="F12" s="71"/>
      <c r="G12" s="71">
        <v>1255</v>
      </c>
      <c r="H12" s="71">
        <f>G12/C12*100</f>
        <v>67.50941366325982</v>
      </c>
      <c r="I12" s="71">
        <v>435</v>
      </c>
      <c r="J12" s="71">
        <f>I12/C12*100</f>
        <v>23.39967724583109</v>
      </c>
      <c r="K12" s="71">
        <v>147</v>
      </c>
      <c r="L12" s="71">
        <f>K12/C12*100</f>
        <v>7.907477138246369</v>
      </c>
      <c r="M12" s="71">
        <v>22</v>
      </c>
      <c r="N12" s="71">
        <f>M12/C12*100</f>
        <v>1.183431952662722</v>
      </c>
      <c r="O12" s="71"/>
      <c r="P12" s="71">
        <v>1736</v>
      </c>
      <c r="Q12" s="71">
        <f>P12/C12*100</f>
        <v>93.3835395373857</v>
      </c>
      <c r="R12" s="71">
        <v>1143</v>
      </c>
      <c r="S12" s="71">
        <f>R12/C12*100</f>
        <v>61.48466917697687</v>
      </c>
    </row>
    <row r="13" spans="1:19" ht="12.75">
      <c r="A13" s="62" t="s">
        <v>53</v>
      </c>
      <c r="B13" s="62"/>
      <c r="C13" s="71">
        <v>6840</v>
      </c>
      <c r="D13" s="71">
        <v>4220</v>
      </c>
      <c r="E13" s="71">
        <f>D13/C13*100</f>
        <v>61.69590643274854</v>
      </c>
      <c r="F13" s="71"/>
      <c r="G13" s="71">
        <v>1658</v>
      </c>
      <c r="H13" s="71">
        <f t="shared" si="1"/>
        <v>24.239766081871345</v>
      </c>
      <c r="I13" s="71">
        <v>2545</v>
      </c>
      <c r="J13" s="71">
        <f t="shared" si="2"/>
        <v>37.207602339181285</v>
      </c>
      <c r="K13" s="71">
        <v>2309</v>
      </c>
      <c r="L13" s="71">
        <f t="shared" si="3"/>
        <v>33.75730994152047</v>
      </c>
      <c r="M13" s="71">
        <v>328</v>
      </c>
      <c r="N13" s="71">
        <f t="shared" si="4"/>
        <v>4.7953216374269</v>
      </c>
      <c r="O13" s="71"/>
      <c r="P13" s="71">
        <v>6156</v>
      </c>
      <c r="Q13" s="71">
        <f t="shared" si="5"/>
        <v>90</v>
      </c>
      <c r="R13" s="71">
        <v>4861</v>
      </c>
      <c r="S13" s="71">
        <f t="shared" si="6"/>
        <v>71.0672514619883</v>
      </c>
    </row>
    <row r="14" spans="1:19" ht="12.75">
      <c r="A14" s="62" t="s">
        <v>54</v>
      </c>
      <c r="B14" s="62"/>
      <c r="C14" s="71">
        <v>2705</v>
      </c>
      <c r="D14" s="71">
        <v>1831</v>
      </c>
      <c r="E14" s="71">
        <f t="shared" si="0"/>
        <v>67.6894639556377</v>
      </c>
      <c r="F14" s="71"/>
      <c r="G14" s="71">
        <v>193</v>
      </c>
      <c r="H14" s="71">
        <f t="shared" si="1"/>
        <v>7.1349353049907585</v>
      </c>
      <c r="I14" s="71">
        <v>692</v>
      </c>
      <c r="J14" s="71">
        <f t="shared" si="2"/>
        <v>25.582255083179295</v>
      </c>
      <c r="K14" s="71">
        <v>1377</v>
      </c>
      <c r="L14" s="71">
        <f t="shared" si="3"/>
        <v>50.905730129390015</v>
      </c>
      <c r="M14" s="71">
        <v>443</v>
      </c>
      <c r="N14" s="71">
        <f t="shared" si="4"/>
        <v>16.377079482439928</v>
      </c>
      <c r="O14" s="71"/>
      <c r="P14" s="71">
        <v>2360</v>
      </c>
      <c r="Q14" s="71">
        <f t="shared" si="5"/>
        <v>87.24584103512015</v>
      </c>
      <c r="R14" s="71">
        <v>2011</v>
      </c>
      <c r="S14" s="71">
        <f t="shared" si="6"/>
        <v>74.3438077634011</v>
      </c>
    </row>
    <row r="15" spans="1:19" ht="12.75">
      <c r="A15" s="62" t="s">
        <v>55</v>
      </c>
      <c r="B15" s="62"/>
      <c r="C15" s="71">
        <v>9162</v>
      </c>
      <c r="D15" s="71">
        <v>7798</v>
      </c>
      <c r="E15" s="71">
        <f t="shared" si="0"/>
        <v>85.11242086880594</v>
      </c>
      <c r="F15" s="71"/>
      <c r="G15" s="71">
        <v>1674</v>
      </c>
      <c r="H15" s="71">
        <f t="shared" si="1"/>
        <v>18.271119842829076</v>
      </c>
      <c r="I15" s="71">
        <v>2456</v>
      </c>
      <c r="J15" s="71">
        <f t="shared" si="2"/>
        <v>26.80637415411482</v>
      </c>
      <c r="K15" s="71">
        <v>3292</v>
      </c>
      <c r="L15" s="71">
        <f t="shared" si="3"/>
        <v>35.931019428072474</v>
      </c>
      <c r="M15" s="71">
        <v>1740</v>
      </c>
      <c r="N15" s="71">
        <f t="shared" si="4"/>
        <v>18.99148657498363</v>
      </c>
      <c r="O15" s="71"/>
      <c r="P15" s="71">
        <v>8619</v>
      </c>
      <c r="Q15" s="71">
        <f t="shared" si="5"/>
        <v>94.07334643091028</v>
      </c>
      <c r="R15" s="71">
        <v>7088</v>
      </c>
      <c r="S15" s="71">
        <f t="shared" si="6"/>
        <v>77.36302117441608</v>
      </c>
    </row>
    <row r="16" spans="1:19" ht="12.75">
      <c r="A16" s="61" t="s">
        <v>56</v>
      </c>
      <c r="B16" s="61"/>
      <c r="C16" s="70">
        <v>44139</v>
      </c>
      <c r="D16" s="70">
        <v>33029</v>
      </c>
      <c r="E16" s="70">
        <f t="shared" si="0"/>
        <v>74.82951584766306</v>
      </c>
      <c r="F16" s="70"/>
      <c r="G16" s="70">
        <v>7418</v>
      </c>
      <c r="H16" s="70">
        <f t="shared" si="1"/>
        <v>16.805999229706156</v>
      </c>
      <c r="I16" s="70">
        <v>11403</v>
      </c>
      <c r="J16" s="70">
        <f t="shared" si="2"/>
        <v>25.83429620063889</v>
      </c>
      <c r="K16" s="70">
        <v>15708</v>
      </c>
      <c r="L16" s="70">
        <f t="shared" si="3"/>
        <v>35.58757561340311</v>
      </c>
      <c r="M16" s="70">
        <v>9610</v>
      </c>
      <c r="N16" s="70">
        <f t="shared" si="4"/>
        <v>21.77212895625184</v>
      </c>
      <c r="O16" s="70"/>
      <c r="P16" s="70">
        <v>38525</v>
      </c>
      <c r="Q16" s="70">
        <f t="shared" si="5"/>
        <v>87.28108928611886</v>
      </c>
      <c r="R16" s="70">
        <v>29431</v>
      </c>
      <c r="S16" s="70">
        <f t="shared" si="6"/>
        <v>66.67799451732029</v>
      </c>
    </row>
    <row r="17" spans="1:19" ht="12.75">
      <c r="A17" s="62" t="s">
        <v>57</v>
      </c>
      <c r="B17" s="62"/>
      <c r="C17" s="71">
        <v>152</v>
      </c>
      <c r="D17" s="71">
        <v>99</v>
      </c>
      <c r="E17" s="71">
        <f t="shared" si="0"/>
        <v>65.13157894736842</v>
      </c>
      <c r="F17" s="71"/>
      <c r="G17" s="71">
        <v>0</v>
      </c>
      <c r="H17" s="71">
        <f t="shared" si="1"/>
        <v>0</v>
      </c>
      <c r="I17" s="78" t="s">
        <v>20</v>
      </c>
      <c r="J17" s="78" t="s">
        <v>20</v>
      </c>
      <c r="K17" s="71">
        <v>57</v>
      </c>
      <c r="L17" s="71">
        <f t="shared" si="3"/>
        <v>37.5</v>
      </c>
      <c r="M17" s="71">
        <v>95</v>
      </c>
      <c r="N17" s="71">
        <f t="shared" si="4"/>
        <v>62.5</v>
      </c>
      <c r="O17" s="71"/>
      <c r="P17" s="71">
        <v>55</v>
      </c>
      <c r="Q17" s="71">
        <f t="shared" si="5"/>
        <v>36.18421052631579</v>
      </c>
      <c r="R17" s="71">
        <v>35</v>
      </c>
      <c r="S17" s="71">
        <f t="shared" si="6"/>
        <v>23.026315789473685</v>
      </c>
    </row>
    <row r="18" spans="1:19" ht="12.75">
      <c r="A18" s="62" t="s">
        <v>58</v>
      </c>
      <c r="B18" s="62"/>
      <c r="C18" s="71">
        <v>42144</v>
      </c>
      <c r="D18" s="71">
        <v>31255</v>
      </c>
      <c r="E18" s="71">
        <f t="shared" si="0"/>
        <v>74.16239559605164</v>
      </c>
      <c r="F18" s="71"/>
      <c r="G18" s="71">
        <v>7402</v>
      </c>
      <c r="H18" s="71">
        <f t="shared" si="1"/>
        <v>17.56359149582384</v>
      </c>
      <c r="I18" s="71">
        <v>11331</v>
      </c>
      <c r="J18" s="71">
        <f t="shared" si="2"/>
        <v>26.88638952164009</v>
      </c>
      <c r="K18" s="71">
        <v>15157</v>
      </c>
      <c r="L18" s="71">
        <f t="shared" si="3"/>
        <v>35.964787395596055</v>
      </c>
      <c r="M18" s="71">
        <v>8254</v>
      </c>
      <c r="N18" s="71">
        <f t="shared" si="4"/>
        <v>19.585231586940015</v>
      </c>
      <c r="O18" s="71"/>
      <c r="P18" s="71">
        <v>37329</v>
      </c>
      <c r="Q18" s="71">
        <f t="shared" si="5"/>
        <v>88.5748861047836</v>
      </c>
      <c r="R18" s="71">
        <v>28752</v>
      </c>
      <c r="S18" s="71">
        <f t="shared" si="6"/>
        <v>68.22323462414579</v>
      </c>
    </row>
    <row r="19" spans="1:19" ht="12.75">
      <c r="A19" s="62" t="s">
        <v>131</v>
      </c>
      <c r="B19" s="62"/>
      <c r="C19" s="71">
        <v>6</v>
      </c>
      <c r="D19" s="71">
        <v>5</v>
      </c>
      <c r="E19" s="71">
        <f>D19/C19*100</f>
        <v>83.33333333333334</v>
      </c>
      <c r="F19" s="71"/>
      <c r="G19" s="71">
        <v>0</v>
      </c>
      <c r="H19" s="71">
        <f>G19/C19*100</f>
        <v>0</v>
      </c>
      <c r="I19" s="71">
        <v>0</v>
      </c>
      <c r="J19" s="71">
        <f>I19/C19*100</f>
        <v>0</v>
      </c>
      <c r="K19" s="71">
        <v>0</v>
      </c>
      <c r="L19" s="71">
        <f>K19/C19*100</f>
        <v>0</v>
      </c>
      <c r="M19" s="71">
        <v>6</v>
      </c>
      <c r="N19" s="71">
        <f>M19/C19*100</f>
        <v>100</v>
      </c>
      <c r="O19" s="71"/>
      <c r="P19" s="71">
        <v>0</v>
      </c>
      <c r="Q19" s="71">
        <f>P19/C19*100</f>
        <v>0</v>
      </c>
      <c r="R19" s="71">
        <v>0</v>
      </c>
      <c r="S19" s="71">
        <f>R19/C19*100</f>
        <v>0</v>
      </c>
    </row>
    <row r="20" spans="1:19" ht="12.75">
      <c r="A20" s="62" t="s">
        <v>59</v>
      </c>
      <c r="B20" s="62"/>
      <c r="C20" s="71">
        <v>1193</v>
      </c>
      <c r="D20" s="71">
        <v>1106</v>
      </c>
      <c r="E20" s="71">
        <f t="shared" si="0"/>
        <v>92.70746018440906</v>
      </c>
      <c r="F20" s="71"/>
      <c r="G20" s="71">
        <v>0</v>
      </c>
      <c r="H20" s="71">
        <f t="shared" si="1"/>
        <v>0</v>
      </c>
      <c r="I20" s="71">
        <v>0</v>
      </c>
      <c r="J20" s="71">
        <f t="shared" si="2"/>
        <v>0</v>
      </c>
      <c r="K20" s="71">
        <v>248</v>
      </c>
      <c r="L20" s="71">
        <f t="shared" si="3"/>
        <v>20.787929589270746</v>
      </c>
      <c r="M20" s="71">
        <v>945</v>
      </c>
      <c r="N20" s="71">
        <f t="shared" si="4"/>
        <v>79.21207041072925</v>
      </c>
      <c r="O20" s="71"/>
      <c r="P20" s="71">
        <v>559</v>
      </c>
      <c r="Q20" s="71">
        <f t="shared" si="5"/>
        <v>46.85666387259011</v>
      </c>
      <c r="R20" s="71">
        <v>176</v>
      </c>
      <c r="S20" s="71">
        <f t="shared" si="6"/>
        <v>14.752724224643753</v>
      </c>
    </row>
    <row r="21" spans="1:19" ht="12.75">
      <c r="A21" s="62" t="s">
        <v>60</v>
      </c>
      <c r="B21" s="62"/>
      <c r="C21" s="71">
        <v>643</v>
      </c>
      <c r="D21" s="71">
        <v>565</v>
      </c>
      <c r="E21" s="71">
        <f t="shared" si="0"/>
        <v>87.86936236391914</v>
      </c>
      <c r="F21" s="71"/>
      <c r="G21" s="71">
        <v>16</v>
      </c>
      <c r="H21" s="71">
        <f t="shared" si="1"/>
        <v>2.488335925349922</v>
      </c>
      <c r="I21" s="71">
        <v>70</v>
      </c>
      <c r="J21" s="71">
        <f t="shared" si="2"/>
        <v>10.88646967340591</v>
      </c>
      <c r="K21" s="71">
        <v>246</v>
      </c>
      <c r="L21" s="71">
        <f t="shared" si="3"/>
        <v>38.25816485225506</v>
      </c>
      <c r="M21" s="71">
        <v>311</v>
      </c>
      <c r="N21" s="71">
        <f t="shared" si="4"/>
        <v>48.367029548989116</v>
      </c>
      <c r="O21" s="71"/>
      <c r="P21" s="71">
        <v>582</v>
      </c>
      <c r="Q21" s="71">
        <f t="shared" si="5"/>
        <v>90.51321928460342</v>
      </c>
      <c r="R21" s="71">
        <v>468</v>
      </c>
      <c r="S21" s="71">
        <f t="shared" si="6"/>
        <v>72.78382581648522</v>
      </c>
    </row>
    <row r="22" spans="1:19" ht="12.75">
      <c r="A22" s="61" t="s">
        <v>61</v>
      </c>
      <c r="B22" s="61"/>
      <c r="C22" s="70">
        <v>2070</v>
      </c>
      <c r="D22" s="70">
        <v>1620</v>
      </c>
      <c r="E22" s="70">
        <f t="shared" si="0"/>
        <v>78.26086956521739</v>
      </c>
      <c r="F22" s="70"/>
      <c r="G22" s="70">
        <v>520</v>
      </c>
      <c r="H22" s="70">
        <f t="shared" si="1"/>
        <v>25.120772946859905</v>
      </c>
      <c r="I22" s="70">
        <v>694</v>
      </c>
      <c r="J22" s="70">
        <f t="shared" si="2"/>
        <v>33.52657004830918</v>
      </c>
      <c r="K22" s="70">
        <v>580</v>
      </c>
      <c r="L22" s="70">
        <f t="shared" si="3"/>
        <v>28.019323671497588</v>
      </c>
      <c r="M22" s="70">
        <v>276</v>
      </c>
      <c r="N22" s="70">
        <f t="shared" si="4"/>
        <v>13.333333333333334</v>
      </c>
      <c r="O22" s="70"/>
      <c r="P22" s="70">
        <v>1859</v>
      </c>
      <c r="Q22" s="70">
        <f t="shared" si="5"/>
        <v>89.80676328502415</v>
      </c>
      <c r="R22" s="70">
        <v>1334</v>
      </c>
      <c r="S22" s="70">
        <f t="shared" si="6"/>
        <v>64.44444444444444</v>
      </c>
    </row>
    <row r="23" spans="1:19" ht="12.75">
      <c r="A23" s="62" t="s">
        <v>62</v>
      </c>
      <c r="B23" s="62"/>
      <c r="C23" s="71">
        <v>1335</v>
      </c>
      <c r="D23" s="71">
        <v>965</v>
      </c>
      <c r="E23" s="71">
        <f t="shared" si="0"/>
        <v>72.28464419475655</v>
      </c>
      <c r="F23" s="71"/>
      <c r="G23" s="71">
        <v>370</v>
      </c>
      <c r="H23" s="71">
        <f t="shared" si="1"/>
        <v>27.715355805243448</v>
      </c>
      <c r="I23" s="71">
        <v>544</v>
      </c>
      <c r="J23" s="71">
        <f t="shared" si="2"/>
        <v>40.749063670411985</v>
      </c>
      <c r="K23" s="71">
        <v>354</v>
      </c>
      <c r="L23" s="71">
        <f t="shared" si="3"/>
        <v>26.516853932584272</v>
      </c>
      <c r="M23" s="71">
        <v>67</v>
      </c>
      <c r="N23" s="71">
        <f t="shared" si="4"/>
        <v>5.0187265917602994</v>
      </c>
      <c r="O23" s="71"/>
      <c r="P23" s="71">
        <v>1237</v>
      </c>
      <c r="Q23" s="71">
        <f t="shared" si="5"/>
        <v>92.65917602996254</v>
      </c>
      <c r="R23" s="71">
        <v>900</v>
      </c>
      <c r="S23" s="71">
        <f t="shared" si="6"/>
        <v>67.41573033707866</v>
      </c>
    </row>
    <row r="24" spans="1:19" ht="12.75">
      <c r="A24" s="62" t="s">
        <v>63</v>
      </c>
      <c r="B24" s="62"/>
      <c r="C24" s="71">
        <v>752</v>
      </c>
      <c r="D24" s="71">
        <v>664</v>
      </c>
      <c r="E24" s="71">
        <f t="shared" si="0"/>
        <v>88.29787234042553</v>
      </c>
      <c r="F24" s="71"/>
      <c r="G24" s="71">
        <v>159</v>
      </c>
      <c r="H24" s="71">
        <f t="shared" si="1"/>
        <v>21.143617021276594</v>
      </c>
      <c r="I24" s="71">
        <v>154</v>
      </c>
      <c r="J24" s="71">
        <f t="shared" si="2"/>
        <v>20.47872340425532</v>
      </c>
      <c r="K24" s="71">
        <v>230</v>
      </c>
      <c r="L24" s="71">
        <f t="shared" si="3"/>
        <v>30.585106382978722</v>
      </c>
      <c r="M24" s="71">
        <v>209</v>
      </c>
      <c r="N24" s="71">
        <f t="shared" si="4"/>
        <v>27.79255319148936</v>
      </c>
      <c r="O24" s="71"/>
      <c r="P24" s="71">
        <v>638</v>
      </c>
      <c r="Q24" s="71">
        <f t="shared" si="5"/>
        <v>84.8404255319149</v>
      </c>
      <c r="R24" s="71">
        <v>448</v>
      </c>
      <c r="S24" s="71">
        <f t="shared" si="6"/>
        <v>59.57446808510638</v>
      </c>
    </row>
    <row r="25" spans="1:19" ht="12.75">
      <c r="A25" s="61" t="s">
        <v>64</v>
      </c>
      <c r="B25" s="61"/>
      <c r="C25" s="70">
        <v>36663</v>
      </c>
      <c r="D25" s="70">
        <v>9324</v>
      </c>
      <c r="E25" s="70">
        <f t="shared" si="0"/>
        <v>25.43163407249816</v>
      </c>
      <c r="F25" s="70"/>
      <c r="G25" s="70">
        <v>12104</v>
      </c>
      <c r="H25" s="70">
        <f t="shared" si="1"/>
        <v>33.014210511960286</v>
      </c>
      <c r="I25" s="70">
        <v>14383</v>
      </c>
      <c r="J25" s="70">
        <f t="shared" si="2"/>
        <v>39.23028666503014</v>
      </c>
      <c r="K25" s="70">
        <v>9020</v>
      </c>
      <c r="L25" s="70">
        <f t="shared" si="3"/>
        <v>24.602460246024602</v>
      </c>
      <c r="M25" s="70">
        <v>1156</v>
      </c>
      <c r="N25" s="70">
        <f t="shared" si="4"/>
        <v>3.153042576984971</v>
      </c>
      <c r="O25" s="70"/>
      <c r="P25" s="70">
        <v>33074</v>
      </c>
      <c r="Q25" s="70">
        <f t="shared" si="5"/>
        <v>90.21083926574475</v>
      </c>
      <c r="R25" s="70">
        <v>23215</v>
      </c>
      <c r="S25" s="70">
        <f t="shared" si="6"/>
        <v>63.31996836047241</v>
      </c>
    </row>
    <row r="26" spans="1:19" ht="12.75">
      <c r="A26" s="62" t="s">
        <v>65</v>
      </c>
      <c r="B26" s="62"/>
      <c r="C26" s="71">
        <v>1070</v>
      </c>
      <c r="D26" s="71">
        <v>640</v>
      </c>
      <c r="E26" s="71">
        <f t="shared" si="0"/>
        <v>59.813084112149525</v>
      </c>
      <c r="F26" s="71"/>
      <c r="G26" s="71">
        <v>148</v>
      </c>
      <c r="H26" s="71">
        <f t="shared" si="1"/>
        <v>13.831775700934578</v>
      </c>
      <c r="I26" s="71">
        <v>323</v>
      </c>
      <c r="J26" s="71">
        <f t="shared" si="2"/>
        <v>30.186915887850468</v>
      </c>
      <c r="K26" s="71">
        <v>506</v>
      </c>
      <c r="L26" s="71">
        <f t="shared" si="3"/>
        <v>47.28971962616823</v>
      </c>
      <c r="M26" s="71">
        <v>93</v>
      </c>
      <c r="N26" s="71">
        <f t="shared" si="4"/>
        <v>8.69158878504673</v>
      </c>
      <c r="O26" s="71"/>
      <c r="P26" s="71">
        <v>933</v>
      </c>
      <c r="Q26" s="71">
        <f t="shared" si="5"/>
        <v>87.19626168224299</v>
      </c>
      <c r="R26" s="71">
        <v>760</v>
      </c>
      <c r="S26" s="71">
        <f t="shared" si="6"/>
        <v>71.02803738317756</v>
      </c>
    </row>
    <row r="27" spans="1:19" ht="12.75">
      <c r="A27" s="62" t="s">
        <v>66</v>
      </c>
      <c r="B27" s="62"/>
      <c r="C27" s="71">
        <v>215</v>
      </c>
      <c r="D27" s="71">
        <v>53</v>
      </c>
      <c r="E27" s="71">
        <f t="shared" si="0"/>
        <v>24.651162790697676</v>
      </c>
      <c r="F27" s="71"/>
      <c r="G27" s="71">
        <v>66</v>
      </c>
      <c r="H27" s="71">
        <f t="shared" si="1"/>
        <v>30.697674418604652</v>
      </c>
      <c r="I27" s="71">
        <v>84</v>
      </c>
      <c r="J27" s="71">
        <f t="shared" si="2"/>
        <v>39.06976744186046</v>
      </c>
      <c r="K27" s="71">
        <v>60</v>
      </c>
      <c r="L27" s="71">
        <f t="shared" si="3"/>
        <v>27.906976744186046</v>
      </c>
      <c r="M27" s="71">
        <v>5</v>
      </c>
      <c r="N27" s="71">
        <f t="shared" si="4"/>
        <v>2.3255813953488373</v>
      </c>
      <c r="O27" s="71"/>
      <c r="P27" s="71">
        <v>206</v>
      </c>
      <c r="Q27" s="71">
        <f t="shared" si="5"/>
        <v>95.81395348837209</v>
      </c>
      <c r="R27" s="71">
        <v>159</v>
      </c>
      <c r="S27" s="71">
        <f t="shared" si="6"/>
        <v>73.95348837209302</v>
      </c>
    </row>
    <row r="28" spans="1:19" ht="12.75">
      <c r="A28" s="62" t="s">
        <v>67</v>
      </c>
      <c r="B28" s="62"/>
      <c r="C28" s="71">
        <v>24660</v>
      </c>
      <c r="D28" s="71">
        <v>6242</v>
      </c>
      <c r="E28" s="71">
        <f t="shared" si="0"/>
        <v>25.312246553122463</v>
      </c>
      <c r="F28" s="71"/>
      <c r="G28" s="71">
        <v>8499</v>
      </c>
      <c r="H28" s="71">
        <f t="shared" si="1"/>
        <v>34.4647201946472</v>
      </c>
      <c r="I28" s="71">
        <v>10045</v>
      </c>
      <c r="J28" s="71">
        <f t="shared" si="2"/>
        <v>40.733982157339824</v>
      </c>
      <c r="K28" s="71">
        <v>5683</v>
      </c>
      <c r="L28" s="71">
        <f t="shared" si="3"/>
        <v>23.04541768045418</v>
      </c>
      <c r="M28" s="71">
        <v>433</v>
      </c>
      <c r="N28" s="71">
        <f t="shared" si="4"/>
        <v>1.7558799675587995</v>
      </c>
      <c r="O28" s="71"/>
      <c r="P28" s="71">
        <v>22399</v>
      </c>
      <c r="Q28" s="71">
        <f t="shared" si="5"/>
        <v>90.83130575831305</v>
      </c>
      <c r="R28" s="71">
        <v>15801</v>
      </c>
      <c r="S28" s="71">
        <f t="shared" si="6"/>
        <v>64.07542579075425</v>
      </c>
    </row>
    <row r="29" spans="1:19" ht="11.25" customHeight="1">
      <c r="A29" s="62" t="s">
        <v>68</v>
      </c>
      <c r="B29" s="62"/>
      <c r="C29" s="71">
        <v>9932</v>
      </c>
      <c r="D29" s="71">
        <v>2307</v>
      </c>
      <c r="E29" s="71">
        <f t="shared" si="0"/>
        <v>23.227950060410794</v>
      </c>
      <c r="F29" s="71"/>
      <c r="G29" s="71">
        <v>3217</v>
      </c>
      <c r="H29" s="71">
        <f t="shared" si="1"/>
        <v>32.39025372533226</v>
      </c>
      <c r="I29" s="71">
        <v>3688</v>
      </c>
      <c r="J29" s="71">
        <f t="shared" si="2"/>
        <v>37.13250100684656</v>
      </c>
      <c r="K29" s="71">
        <v>2491</v>
      </c>
      <c r="L29" s="71">
        <f t="shared" si="3"/>
        <v>25.08054772452678</v>
      </c>
      <c r="M29" s="71">
        <v>536</v>
      </c>
      <c r="N29" s="71">
        <f t="shared" si="4"/>
        <v>5.396697543294402</v>
      </c>
      <c r="O29" s="71"/>
      <c r="P29" s="71">
        <v>8846</v>
      </c>
      <c r="Q29" s="71">
        <f t="shared" si="5"/>
        <v>89.06564639548932</v>
      </c>
      <c r="R29" s="71">
        <v>5999</v>
      </c>
      <c r="S29" s="71">
        <f t="shared" si="6"/>
        <v>60.40072492952074</v>
      </c>
    </row>
    <row r="30" spans="1:19" ht="12.75">
      <c r="A30" s="62" t="s">
        <v>69</v>
      </c>
      <c r="B30" s="62"/>
      <c r="C30" s="71">
        <v>346</v>
      </c>
      <c r="D30" s="71">
        <v>13</v>
      </c>
      <c r="E30" s="71">
        <f t="shared" si="0"/>
        <v>3.7572254335260116</v>
      </c>
      <c r="F30" s="71"/>
      <c r="G30" s="71">
        <v>83</v>
      </c>
      <c r="H30" s="71">
        <f t="shared" si="1"/>
        <v>23.98843930635838</v>
      </c>
      <c r="I30" s="71">
        <v>129</v>
      </c>
      <c r="J30" s="71">
        <f t="shared" si="2"/>
        <v>37.283236994219656</v>
      </c>
      <c r="K30" s="71">
        <v>113</v>
      </c>
      <c r="L30" s="71">
        <f t="shared" si="3"/>
        <v>32.65895953757225</v>
      </c>
      <c r="M30" s="71">
        <v>21</v>
      </c>
      <c r="N30" s="71">
        <f t="shared" si="4"/>
        <v>6.069364161849711</v>
      </c>
      <c r="O30" s="71"/>
      <c r="P30" s="71">
        <v>314</v>
      </c>
      <c r="Q30" s="71">
        <f t="shared" si="5"/>
        <v>90.7514450867052</v>
      </c>
      <c r="R30" s="71">
        <v>229</v>
      </c>
      <c r="S30" s="71">
        <f t="shared" si="6"/>
        <v>66.1849710982659</v>
      </c>
    </row>
    <row r="31" spans="1:19" ht="12.75">
      <c r="A31" s="62" t="s">
        <v>70</v>
      </c>
      <c r="B31" s="62"/>
      <c r="C31" s="71">
        <v>523</v>
      </c>
      <c r="D31" s="71">
        <v>77</v>
      </c>
      <c r="E31" s="71">
        <f t="shared" si="0"/>
        <v>14.722753346080305</v>
      </c>
      <c r="F31" s="71"/>
      <c r="G31" s="71">
        <v>127</v>
      </c>
      <c r="H31" s="71">
        <f t="shared" si="1"/>
        <v>24.282982791587</v>
      </c>
      <c r="I31" s="71">
        <v>159</v>
      </c>
      <c r="J31" s="71">
        <f t="shared" si="2"/>
        <v>30.401529636711285</v>
      </c>
      <c r="K31" s="71">
        <v>178</v>
      </c>
      <c r="L31" s="71">
        <f t="shared" si="3"/>
        <v>34.03441682600382</v>
      </c>
      <c r="M31" s="71">
        <v>59</v>
      </c>
      <c r="N31" s="71">
        <f t="shared" si="4"/>
        <v>11.281070745697896</v>
      </c>
      <c r="O31" s="71"/>
      <c r="P31" s="71">
        <v>453</v>
      </c>
      <c r="Q31" s="71">
        <f t="shared" si="5"/>
        <v>86.61567877629062</v>
      </c>
      <c r="R31" s="71">
        <v>323</v>
      </c>
      <c r="S31" s="71">
        <f t="shared" si="6"/>
        <v>61.75908221797323</v>
      </c>
    </row>
    <row r="32" spans="1:19" ht="12.75">
      <c r="A32" s="62" t="s">
        <v>71</v>
      </c>
      <c r="B32" s="62"/>
      <c r="C32" s="71">
        <v>26</v>
      </c>
      <c r="D32" s="71">
        <v>16</v>
      </c>
      <c r="E32" s="71">
        <f t="shared" si="0"/>
        <v>61.53846153846154</v>
      </c>
      <c r="F32" s="71"/>
      <c r="G32" s="71">
        <v>0</v>
      </c>
      <c r="H32" s="71">
        <f t="shared" si="1"/>
        <v>0</v>
      </c>
      <c r="I32" s="78" t="s">
        <v>20</v>
      </c>
      <c r="J32" s="78" t="s">
        <v>20</v>
      </c>
      <c r="K32" s="71">
        <v>12</v>
      </c>
      <c r="L32" s="71">
        <f t="shared" si="3"/>
        <v>46.15384615384615</v>
      </c>
      <c r="M32" s="71">
        <v>14</v>
      </c>
      <c r="N32" s="71">
        <f t="shared" si="4"/>
        <v>53.84615384615385</v>
      </c>
      <c r="O32" s="71"/>
      <c r="P32" s="71">
        <v>23</v>
      </c>
      <c r="Q32" s="71">
        <f t="shared" si="5"/>
        <v>88.46153846153845</v>
      </c>
      <c r="R32" s="71">
        <v>17</v>
      </c>
      <c r="S32" s="71">
        <f t="shared" si="6"/>
        <v>65.38461538461539</v>
      </c>
    </row>
    <row r="33" spans="1:19" ht="12.75">
      <c r="A33" s="61" t="s">
        <v>72</v>
      </c>
      <c r="B33" s="61"/>
      <c r="C33" s="70">
        <v>2164</v>
      </c>
      <c r="D33" s="70">
        <v>1360</v>
      </c>
      <c r="E33" s="70">
        <f t="shared" si="0"/>
        <v>62.84658040665434</v>
      </c>
      <c r="F33" s="70"/>
      <c r="G33" s="70">
        <v>421</v>
      </c>
      <c r="H33" s="70">
        <f t="shared" si="1"/>
        <v>19.454713493530498</v>
      </c>
      <c r="I33" s="70">
        <v>856</v>
      </c>
      <c r="J33" s="70">
        <f t="shared" si="2"/>
        <v>39.55637707948244</v>
      </c>
      <c r="K33" s="70">
        <v>737</v>
      </c>
      <c r="L33" s="70">
        <f t="shared" si="3"/>
        <v>34.05730129390018</v>
      </c>
      <c r="M33" s="70">
        <v>150</v>
      </c>
      <c r="N33" s="70">
        <f t="shared" si="4"/>
        <v>6.931608133086876</v>
      </c>
      <c r="O33" s="70"/>
      <c r="P33" s="70">
        <v>2017</v>
      </c>
      <c r="Q33" s="70">
        <f t="shared" si="5"/>
        <v>93.20702402957485</v>
      </c>
      <c r="R33" s="70">
        <v>1534</v>
      </c>
      <c r="S33" s="70">
        <f>R33/C33*100</f>
        <v>70.88724584103512</v>
      </c>
    </row>
    <row r="34" spans="1:19" ht="12.75">
      <c r="A34" s="62" t="s">
        <v>73</v>
      </c>
      <c r="B34" s="62"/>
      <c r="C34" s="71">
        <v>504</v>
      </c>
      <c r="D34" s="71">
        <v>381</v>
      </c>
      <c r="E34" s="71">
        <f t="shared" si="0"/>
        <v>75.59523809523809</v>
      </c>
      <c r="F34" s="71"/>
      <c r="G34" s="71">
        <v>107</v>
      </c>
      <c r="H34" s="71">
        <f t="shared" si="1"/>
        <v>21.23015873015873</v>
      </c>
      <c r="I34" s="71">
        <v>241</v>
      </c>
      <c r="J34" s="71">
        <f t="shared" si="2"/>
        <v>47.817460317460316</v>
      </c>
      <c r="K34" s="71">
        <v>145</v>
      </c>
      <c r="L34" s="71">
        <f t="shared" si="3"/>
        <v>28.76984126984127</v>
      </c>
      <c r="M34" s="71">
        <v>11</v>
      </c>
      <c r="N34" s="71">
        <f t="shared" si="4"/>
        <v>2.1825396825396823</v>
      </c>
      <c r="O34" s="71"/>
      <c r="P34" s="71">
        <v>486</v>
      </c>
      <c r="Q34" s="71">
        <f t="shared" si="5"/>
        <v>96.42857142857143</v>
      </c>
      <c r="R34" s="71">
        <v>358</v>
      </c>
      <c r="S34" s="71">
        <f t="shared" si="6"/>
        <v>71.03174603174604</v>
      </c>
    </row>
    <row r="35" spans="1:19" ht="12.75">
      <c r="A35" s="62" t="s">
        <v>74</v>
      </c>
      <c r="B35" s="62"/>
      <c r="C35" s="71">
        <v>83</v>
      </c>
      <c r="D35" s="71">
        <v>81</v>
      </c>
      <c r="E35" s="71">
        <f t="shared" si="0"/>
        <v>97.59036144578313</v>
      </c>
      <c r="F35" s="71"/>
      <c r="G35" s="71">
        <v>20</v>
      </c>
      <c r="H35" s="71">
        <f t="shared" si="1"/>
        <v>24.096385542168676</v>
      </c>
      <c r="I35" s="71">
        <v>29</v>
      </c>
      <c r="J35" s="71">
        <f t="shared" si="2"/>
        <v>34.93975903614458</v>
      </c>
      <c r="K35" s="71">
        <v>29</v>
      </c>
      <c r="L35" s="71">
        <f t="shared" si="3"/>
        <v>34.93975903614458</v>
      </c>
      <c r="M35" s="71">
        <v>5</v>
      </c>
      <c r="N35" s="71">
        <f t="shared" si="4"/>
        <v>6.024096385542169</v>
      </c>
      <c r="O35" s="71"/>
      <c r="P35" s="71">
        <v>81</v>
      </c>
      <c r="Q35" s="71">
        <f t="shared" si="5"/>
        <v>97.59036144578313</v>
      </c>
      <c r="R35" s="71">
        <v>64</v>
      </c>
      <c r="S35" s="71">
        <f t="shared" si="6"/>
        <v>77.10843373493977</v>
      </c>
    </row>
    <row r="36" spans="1:19" ht="12.75">
      <c r="A36" s="62" t="s">
        <v>75</v>
      </c>
      <c r="B36" s="62"/>
      <c r="C36" s="71">
        <v>86</v>
      </c>
      <c r="D36" s="71">
        <v>83</v>
      </c>
      <c r="E36" s="71">
        <f>D36/C36*100</f>
        <v>96.51162790697676</v>
      </c>
      <c r="F36" s="71"/>
      <c r="G36" s="71">
        <v>45</v>
      </c>
      <c r="H36" s="71">
        <f>G36/C36*100</f>
        <v>52.32558139534884</v>
      </c>
      <c r="I36" s="71">
        <v>25</v>
      </c>
      <c r="J36" s="71">
        <f>I36/C36*100</f>
        <v>29.069767441860467</v>
      </c>
      <c r="K36" s="71">
        <v>16</v>
      </c>
      <c r="L36" s="71">
        <f>K36/C36*100</f>
        <v>18.6046511627907</v>
      </c>
      <c r="M36" s="78" t="s">
        <v>20</v>
      </c>
      <c r="N36" s="78" t="s">
        <v>20</v>
      </c>
      <c r="O36" s="71"/>
      <c r="P36" s="71">
        <v>80</v>
      </c>
      <c r="Q36" s="71">
        <f>P36/C36*100</f>
        <v>93.02325581395348</v>
      </c>
      <c r="R36" s="71">
        <v>75</v>
      </c>
      <c r="S36" s="71">
        <f>R36/C36*100</f>
        <v>87.20930232558139</v>
      </c>
    </row>
    <row r="37" spans="1:19" ht="12.75">
      <c r="A37" s="62" t="s">
        <v>76</v>
      </c>
      <c r="B37" s="62"/>
      <c r="C37" s="71">
        <v>50</v>
      </c>
      <c r="D37" s="71">
        <v>38</v>
      </c>
      <c r="E37" s="71">
        <f>D37/C37*100</f>
        <v>76</v>
      </c>
      <c r="F37" s="71"/>
      <c r="G37" s="71">
        <v>10</v>
      </c>
      <c r="H37" s="71">
        <f>G37/C37*100</f>
        <v>20</v>
      </c>
      <c r="I37" s="71">
        <v>16</v>
      </c>
      <c r="J37" s="71">
        <f>I37/C37*100</f>
        <v>32</v>
      </c>
      <c r="K37" s="71">
        <v>20</v>
      </c>
      <c r="L37" s="71">
        <f>K37/C37*100</f>
        <v>40</v>
      </c>
      <c r="M37" s="71">
        <v>4</v>
      </c>
      <c r="N37" s="71">
        <f>M37/C37*100</f>
        <v>8</v>
      </c>
      <c r="O37" s="71"/>
      <c r="P37" s="71">
        <v>47</v>
      </c>
      <c r="Q37" s="71">
        <f>P37/C37*100</f>
        <v>94</v>
      </c>
      <c r="R37" s="71">
        <v>35</v>
      </c>
      <c r="S37" s="71">
        <f>R37/C37*100</f>
        <v>70</v>
      </c>
    </row>
    <row r="38" spans="1:19" ht="12.75">
      <c r="A38" s="62" t="s">
        <v>77</v>
      </c>
      <c r="B38" s="62"/>
      <c r="C38" s="71">
        <v>408</v>
      </c>
      <c r="D38" s="71">
        <v>117</v>
      </c>
      <c r="E38" s="71">
        <f>D38/C38*100</f>
        <v>28.676470588235293</v>
      </c>
      <c r="F38" s="71"/>
      <c r="G38" s="71">
        <v>84</v>
      </c>
      <c r="H38" s="71">
        <f>G38/C38*100</f>
        <v>20.588235294117645</v>
      </c>
      <c r="I38" s="71">
        <v>182</v>
      </c>
      <c r="J38" s="71">
        <f>I38/C38*100</f>
        <v>44.6078431372549</v>
      </c>
      <c r="K38" s="71">
        <v>131</v>
      </c>
      <c r="L38" s="71">
        <f>K38/C38*100</f>
        <v>32.1078431372549</v>
      </c>
      <c r="M38" s="71">
        <v>11</v>
      </c>
      <c r="N38" s="71">
        <f>M38/C38*100</f>
        <v>2.696078431372549</v>
      </c>
      <c r="O38" s="71"/>
      <c r="P38" s="71">
        <v>391</v>
      </c>
      <c r="Q38" s="71">
        <f>P38/C38*100</f>
        <v>95.83333333333334</v>
      </c>
      <c r="R38" s="71">
        <v>286</v>
      </c>
      <c r="S38" s="71">
        <f>R38/C38*100</f>
        <v>70.09803921568627</v>
      </c>
    </row>
    <row r="39" spans="1:19" ht="12.75">
      <c r="A39" s="63" t="s">
        <v>83</v>
      </c>
      <c r="B39" s="63"/>
      <c r="C39" s="71"/>
      <c r="D39" s="71"/>
      <c r="E39" s="71"/>
      <c r="F39" s="71"/>
      <c r="G39" s="71"/>
      <c r="H39" s="71"/>
      <c r="I39" s="71"/>
      <c r="J39" s="71"/>
      <c r="K39" s="71"/>
      <c r="L39" s="71"/>
      <c r="M39" s="71"/>
      <c r="N39" s="71"/>
      <c r="O39" s="71"/>
      <c r="P39" s="71"/>
      <c r="Q39" s="71"/>
      <c r="R39" s="71"/>
      <c r="S39" s="71"/>
    </row>
    <row r="40" spans="1:19" ht="12.75">
      <c r="A40" s="58" t="s">
        <v>36</v>
      </c>
      <c r="B40" s="58"/>
      <c r="C40" s="81" t="s">
        <v>37</v>
      </c>
      <c r="D40" s="82" t="s">
        <v>7</v>
      </c>
      <c r="E40" s="82"/>
      <c r="F40" s="83"/>
      <c r="G40" s="98" t="s">
        <v>123</v>
      </c>
      <c r="H40" s="98"/>
      <c r="I40" s="98"/>
      <c r="J40" s="98"/>
      <c r="K40" s="98"/>
      <c r="L40" s="98"/>
      <c r="M40" s="98"/>
      <c r="N40" s="98"/>
      <c r="O40" s="80"/>
      <c r="P40" s="98" t="s">
        <v>19</v>
      </c>
      <c r="Q40" s="98"/>
      <c r="R40" s="98"/>
      <c r="S40" s="98"/>
    </row>
    <row r="41" spans="1:19" ht="22.5">
      <c r="A41" s="6" t="s">
        <v>38</v>
      </c>
      <c r="B41" s="6"/>
      <c r="C41" s="84"/>
      <c r="D41" s="73" t="s">
        <v>39</v>
      </c>
      <c r="E41" s="73" t="s">
        <v>40</v>
      </c>
      <c r="F41" s="73"/>
      <c r="G41" s="73" t="s">
        <v>41</v>
      </c>
      <c r="H41" s="73" t="s">
        <v>40</v>
      </c>
      <c r="I41" s="73" t="s">
        <v>42</v>
      </c>
      <c r="J41" s="73" t="s">
        <v>40</v>
      </c>
      <c r="K41" s="73" t="s">
        <v>43</v>
      </c>
      <c r="L41" s="73" t="s">
        <v>40</v>
      </c>
      <c r="M41" s="73" t="s">
        <v>124</v>
      </c>
      <c r="N41" s="73" t="s">
        <v>40</v>
      </c>
      <c r="O41" s="73"/>
      <c r="P41" s="73" t="s">
        <v>44</v>
      </c>
      <c r="Q41" s="73" t="s">
        <v>45</v>
      </c>
      <c r="R41" s="73" t="s">
        <v>46</v>
      </c>
      <c r="S41" s="73" t="s">
        <v>45</v>
      </c>
    </row>
    <row r="42" spans="1:19" ht="12.75">
      <c r="A42" s="62" t="s">
        <v>78</v>
      </c>
      <c r="B42" s="62"/>
      <c r="C42" s="71">
        <v>481</v>
      </c>
      <c r="D42" s="71">
        <v>380</v>
      </c>
      <c r="E42" s="71">
        <f t="shared" si="0"/>
        <v>79.002079002079</v>
      </c>
      <c r="F42" s="71"/>
      <c r="G42" s="71">
        <v>80</v>
      </c>
      <c r="H42" s="71">
        <f t="shared" si="1"/>
        <v>16.632016632016633</v>
      </c>
      <c r="I42" s="71">
        <v>189</v>
      </c>
      <c r="J42" s="71">
        <f t="shared" si="2"/>
        <v>39.2931392931393</v>
      </c>
      <c r="K42" s="71">
        <v>189</v>
      </c>
      <c r="L42" s="71">
        <f t="shared" si="3"/>
        <v>39.2931392931393</v>
      </c>
      <c r="M42" s="71">
        <v>23</v>
      </c>
      <c r="N42" s="71">
        <f t="shared" si="4"/>
        <v>4.781704781704782</v>
      </c>
      <c r="O42" s="71"/>
      <c r="P42" s="71">
        <v>436</v>
      </c>
      <c r="Q42" s="71">
        <f t="shared" si="5"/>
        <v>90.64449064449065</v>
      </c>
      <c r="R42" s="71">
        <v>359</v>
      </c>
      <c r="S42" s="71">
        <f t="shared" si="6"/>
        <v>74.63617463617463</v>
      </c>
    </row>
    <row r="43" spans="1:19" ht="12.75">
      <c r="A43" s="62" t="s">
        <v>79</v>
      </c>
      <c r="B43" s="62"/>
      <c r="C43" s="71">
        <v>139</v>
      </c>
      <c r="D43" s="71">
        <v>92</v>
      </c>
      <c r="E43" s="71">
        <f t="shared" si="0"/>
        <v>66.18705035971223</v>
      </c>
      <c r="F43" s="71"/>
      <c r="G43" s="71">
        <v>26</v>
      </c>
      <c r="H43" s="71">
        <f t="shared" si="1"/>
        <v>18.705035971223023</v>
      </c>
      <c r="I43" s="71">
        <v>39</v>
      </c>
      <c r="J43" s="71">
        <f t="shared" si="2"/>
        <v>28.05755395683453</v>
      </c>
      <c r="K43" s="71">
        <v>47</v>
      </c>
      <c r="L43" s="71">
        <f t="shared" si="3"/>
        <v>33.81294964028777</v>
      </c>
      <c r="M43" s="71">
        <v>27</v>
      </c>
      <c r="N43" s="71">
        <f t="shared" si="4"/>
        <v>19.424460431654676</v>
      </c>
      <c r="O43" s="71"/>
      <c r="P43" s="71">
        <v>131</v>
      </c>
      <c r="Q43" s="71">
        <f t="shared" si="5"/>
        <v>94.24460431654677</v>
      </c>
      <c r="R43" s="71">
        <v>101</v>
      </c>
      <c r="S43" s="71">
        <f t="shared" si="6"/>
        <v>72.66187050359713</v>
      </c>
    </row>
    <row r="44" spans="1:19" ht="12.75">
      <c r="A44" s="62" t="s">
        <v>80</v>
      </c>
      <c r="B44" s="62"/>
      <c r="C44" s="71">
        <v>93</v>
      </c>
      <c r="D44" s="71">
        <v>29</v>
      </c>
      <c r="E44" s="71">
        <f t="shared" si="0"/>
        <v>31.182795698924732</v>
      </c>
      <c r="F44" s="71"/>
      <c r="G44" s="71">
        <v>3</v>
      </c>
      <c r="H44" s="71">
        <f t="shared" si="1"/>
        <v>3.225806451612903</v>
      </c>
      <c r="I44" s="71">
        <v>46</v>
      </c>
      <c r="J44" s="71">
        <f t="shared" si="2"/>
        <v>49.46236559139785</v>
      </c>
      <c r="K44" s="71">
        <v>39</v>
      </c>
      <c r="L44" s="71">
        <f t="shared" si="3"/>
        <v>41.935483870967744</v>
      </c>
      <c r="M44" s="71">
        <v>5</v>
      </c>
      <c r="N44" s="71">
        <f t="shared" si="4"/>
        <v>5.376344086021505</v>
      </c>
      <c r="O44" s="71"/>
      <c r="P44" s="71">
        <v>82</v>
      </c>
      <c r="Q44" s="71">
        <f t="shared" si="5"/>
        <v>88.17204301075269</v>
      </c>
      <c r="R44" s="71">
        <v>49</v>
      </c>
      <c r="S44" s="71">
        <f t="shared" si="6"/>
        <v>52.68817204301075</v>
      </c>
    </row>
    <row r="45" spans="1:19" ht="12.75">
      <c r="A45" s="62" t="s">
        <v>81</v>
      </c>
      <c r="B45" s="62"/>
      <c r="C45" s="71">
        <v>156</v>
      </c>
      <c r="D45" s="71">
        <v>24</v>
      </c>
      <c r="E45" s="71">
        <f t="shared" si="0"/>
        <v>15.384615384615385</v>
      </c>
      <c r="F45" s="71"/>
      <c r="G45" s="71">
        <v>20</v>
      </c>
      <c r="H45" s="71">
        <f t="shared" si="1"/>
        <v>12.82051282051282</v>
      </c>
      <c r="I45" s="71">
        <v>57</v>
      </c>
      <c r="J45" s="71">
        <f t="shared" si="2"/>
        <v>36.53846153846153</v>
      </c>
      <c r="K45" s="71">
        <v>59</v>
      </c>
      <c r="L45" s="71">
        <f t="shared" si="3"/>
        <v>37.82051282051282</v>
      </c>
      <c r="M45" s="71">
        <v>20</v>
      </c>
      <c r="N45" s="71">
        <f t="shared" si="4"/>
        <v>12.82051282051282</v>
      </c>
      <c r="O45" s="71"/>
      <c r="P45" s="71">
        <v>137</v>
      </c>
      <c r="Q45" s="71">
        <f t="shared" si="5"/>
        <v>87.82051282051282</v>
      </c>
      <c r="R45" s="71">
        <v>89</v>
      </c>
      <c r="S45" s="71">
        <f t="shared" si="6"/>
        <v>57.05128205128205</v>
      </c>
    </row>
    <row r="46" spans="1:19" ht="12.75">
      <c r="A46" s="62" t="s">
        <v>82</v>
      </c>
      <c r="B46" s="62"/>
      <c r="C46" s="71">
        <v>164</v>
      </c>
      <c r="D46" s="71">
        <v>135</v>
      </c>
      <c r="E46" s="71">
        <f t="shared" si="0"/>
        <v>82.3170731707317</v>
      </c>
      <c r="F46" s="71"/>
      <c r="G46" s="71">
        <v>27</v>
      </c>
      <c r="H46" s="71">
        <f t="shared" si="1"/>
        <v>16.463414634146343</v>
      </c>
      <c r="I46" s="71">
        <v>32</v>
      </c>
      <c r="J46" s="71">
        <f t="shared" si="2"/>
        <v>19.51219512195122</v>
      </c>
      <c r="K46" s="71">
        <v>62</v>
      </c>
      <c r="L46" s="71">
        <f t="shared" si="3"/>
        <v>37.80487804878049</v>
      </c>
      <c r="M46" s="71">
        <v>43</v>
      </c>
      <c r="N46" s="71">
        <f t="shared" si="4"/>
        <v>26.21951219512195</v>
      </c>
      <c r="O46" s="71"/>
      <c r="P46" s="71">
        <v>147</v>
      </c>
      <c r="Q46" s="71">
        <f t="shared" si="5"/>
        <v>89.63414634146342</v>
      </c>
      <c r="R46" s="71">
        <v>118</v>
      </c>
      <c r="S46" s="71">
        <f t="shared" si="6"/>
        <v>71.95121951219512</v>
      </c>
    </row>
    <row r="47" spans="1:19" ht="12.75">
      <c r="A47" s="61" t="s">
        <v>133</v>
      </c>
      <c r="B47" s="61"/>
      <c r="C47" s="70">
        <v>8995</v>
      </c>
      <c r="D47" s="70">
        <v>5445</v>
      </c>
      <c r="E47" s="70">
        <f t="shared" si="0"/>
        <v>60.53362979433018</v>
      </c>
      <c r="F47" s="70"/>
      <c r="G47" s="70">
        <v>1418</v>
      </c>
      <c r="H47" s="70">
        <f t="shared" si="1"/>
        <v>15.764313507504168</v>
      </c>
      <c r="I47" s="70">
        <v>2725</v>
      </c>
      <c r="J47" s="70">
        <f t="shared" si="2"/>
        <v>30.294608115619788</v>
      </c>
      <c r="K47" s="70">
        <v>3535</v>
      </c>
      <c r="L47" s="70">
        <f t="shared" si="3"/>
        <v>39.29961089494164</v>
      </c>
      <c r="M47" s="70">
        <v>1317</v>
      </c>
      <c r="N47" s="70">
        <f t="shared" si="4"/>
        <v>14.64146748193441</v>
      </c>
      <c r="O47" s="70"/>
      <c r="P47" s="70">
        <v>7413</v>
      </c>
      <c r="Q47" s="70">
        <f t="shared" si="5"/>
        <v>82.4124513618677</v>
      </c>
      <c r="R47" s="70">
        <v>5946</v>
      </c>
      <c r="S47" s="70">
        <f t="shared" si="6"/>
        <v>66.10339077265147</v>
      </c>
    </row>
    <row r="48" spans="1:19" ht="12.75">
      <c r="A48" s="62" t="s">
        <v>85</v>
      </c>
      <c r="B48" s="62"/>
      <c r="C48" s="71">
        <v>6382</v>
      </c>
      <c r="D48" s="71">
        <v>3554</v>
      </c>
      <c r="E48" s="71">
        <f t="shared" si="0"/>
        <v>55.68787214039486</v>
      </c>
      <c r="F48" s="71"/>
      <c r="G48" s="71">
        <v>1013</v>
      </c>
      <c r="H48" s="71">
        <f t="shared" si="1"/>
        <v>15.872767157630838</v>
      </c>
      <c r="I48" s="71">
        <v>2086</v>
      </c>
      <c r="J48" s="71">
        <f t="shared" si="2"/>
        <v>32.68567847069884</v>
      </c>
      <c r="K48" s="71">
        <v>2796</v>
      </c>
      <c r="L48" s="71">
        <f t="shared" si="3"/>
        <v>43.81071764337198</v>
      </c>
      <c r="M48" s="71">
        <v>487</v>
      </c>
      <c r="N48" s="71">
        <f t="shared" si="4"/>
        <v>7.6308367282983385</v>
      </c>
      <c r="O48" s="71"/>
      <c r="P48" s="71">
        <v>5657</v>
      </c>
      <c r="Q48" s="71">
        <f t="shared" si="5"/>
        <v>88.63992478846757</v>
      </c>
      <c r="R48" s="71">
        <v>4583</v>
      </c>
      <c r="S48" s="71">
        <f t="shared" si="6"/>
        <v>71.81134440614227</v>
      </c>
    </row>
    <row r="49" spans="1:19" ht="12.75">
      <c r="A49" s="62" t="s">
        <v>86</v>
      </c>
      <c r="B49" s="62"/>
      <c r="C49" s="71">
        <v>264</v>
      </c>
      <c r="D49" s="71">
        <v>215</v>
      </c>
      <c r="E49" s="71">
        <f t="shared" si="0"/>
        <v>81.43939393939394</v>
      </c>
      <c r="F49" s="71"/>
      <c r="G49" s="71">
        <v>81</v>
      </c>
      <c r="H49" s="71">
        <f t="shared" si="1"/>
        <v>30.681818181818183</v>
      </c>
      <c r="I49" s="71">
        <v>91</v>
      </c>
      <c r="J49" s="71">
        <f t="shared" si="2"/>
        <v>34.46969696969697</v>
      </c>
      <c r="K49" s="71">
        <v>64</v>
      </c>
      <c r="L49" s="71">
        <f t="shared" si="3"/>
        <v>24.242424242424242</v>
      </c>
      <c r="M49" s="71">
        <v>28</v>
      </c>
      <c r="N49" s="71">
        <f t="shared" si="4"/>
        <v>10.606060606060606</v>
      </c>
      <c r="O49" s="71"/>
      <c r="P49" s="71">
        <v>257</v>
      </c>
      <c r="Q49" s="71">
        <f t="shared" si="5"/>
        <v>97.34848484848484</v>
      </c>
      <c r="R49" s="71">
        <v>182</v>
      </c>
      <c r="S49" s="71">
        <f t="shared" si="6"/>
        <v>68.93939393939394</v>
      </c>
    </row>
    <row r="50" spans="1:19" ht="12.75">
      <c r="A50" s="62" t="s">
        <v>87</v>
      </c>
      <c r="B50" s="62"/>
      <c r="C50" s="71">
        <v>706</v>
      </c>
      <c r="D50" s="71">
        <v>551</v>
      </c>
      <c r="E50" s="71">
        <f t="shared" si="0"/>
        <v>78.04532577903683</v>
      </c>
      <c r="F50" s="71"/>
      <c r="G50" s="71">
        <v>0</v>
      </c>
      <c r="H50" s="71">
        <f t="shared" si="1"/>
        <v>0</v>
      </c>
      <c r="I50" s="71">
        <v>0</v>
      </c>
      <c r="J50" s="71">
        <f t="shared" si="2"/>
        <v>0</v>
      </c>
      <c r="K50" s="71">
        <v>30</v>
      </c>
      <c r="L50" s="71">
        <f t="shared" si="3"/>
        <v>4.2492917847025495</v>
      </c>
      <c r="M50" s="71">
        <v>676</v>
      </c>
      <c r="N50" s="71">
        <f t="shared" si="4"/>
        <v>95.75070821529745</v>
      </c>
      <c r="O50" s="71"/>
      <c r="P50" s="71">
        <v>9</v>
      </c>
      <c r="Q50" s="71">
        <f t="shared" si="5"/>
        <v>1.2747875354107647</v>
      </c>
      <c r="R50" s="71">
        <v>3</v>
      </c>
      <c r="S50" s="71">
        <f t="shared" si="6"/>
        <v>0.424929178470255</v>
      </c>
    </row>
    <row r="51" spans="1:19" ht="12.75">
      <c r="A51" s="62" t="s">
        <v>88</v>
      </c>
      <c r="B51" s="62"/>
      <c r="C51" s="71">
        <v>1183</v>
      </c>
      <c r="D51" s="71">
        <v>750</v>
      </c>
      <c r="E51" s="71">
        <f t="shared" si="0"/>
        <v>63.39814032121724</v>
      </c>
      <c r="F51" s="71"/>
      <c r="G51" s="71">
        <v>260</v>
      </c>
      <c r="H51" s="71">
        <f t="shared" si="1"/>
        <v>21.978021978021978</v>
      </c>
      <c r="I51" s="71">
        <v>435</v>
      </c>
      <c r="J51" s="71">
        <f t="shared" si="2"/>
        <v>36.770921386306</v>
      </c>
      <c r="K51" s="71">
        <v>404</v>
      </c>
      <c r="L51" s="71">
        <f t="shared" si="3"/>
        <v>34.150464919695686</v>
      </c>
      <c r="M51" s="71">
        <v>84</v>
      </c>
      <c r="N51" s="71">
        <f t="shared" si="4"/>
        <v>7.100591715976331</v>
      </c>
      <c r="O51" s="71"/>
      <c r="P51" s="71">
        <v>1106</v>
      </c>
      <c r="Q51" s="71">
        <f t="shared" si="5"/>
        <v>93.49112426035504</v>
      </c>
      <c r="R51" s="71">
        <v>859</v>
      </c>
      <c r="S51" s="71">
        <f t="shared" si="6"/>
        <v>72.61200338123415</v>
      </c>
    </row>
    <row r="52" spans="1:19" ht="12.75">
      <c r="A52" s="62" t="s">
        <v>89</v>
      </c>
      <c r="B52" s="62"/>
      <c r="C52" s="71">
        <v>484</v>
      </c>
      <c r="D52" s="71">
        <v>390</v>
      </c>
      <c r="E52" s="71">
        <f t="shared" si="0"/>
        <v>80.57851239669421</v>
      </c>
      <c r="F52" s="71"/>
      <c r="G52" s="71">
        <v>74</v>
      </c>
      <c r="H52" s="71">
        <f t="shared" si="1"/>
        <v>15.289256198347106</v>
      </c>
      <c r="I52" s="71">
        <v>122</v>
      </c>
      <c r="J52" s="71">
        <f t="shared" si="2"/>
        <v>25.206611570247933</v>
      </c>
      <c r="K52" s="71">
        <v>245</v>
      </c>
      <c r="L52" s="71">
        <f t="shared" si="3"/>
        <v>50.6198347107438</v>
      </c>
      <c r="M52" s="71">
        <v>43</v>
      </c>
      <c r="N52" s="71">
        <f t="shared" si="4"/>
        <v>8.884297520661157</v>
      </c>
      <c r="O52" s="71"/>
      <c r="P52" s="71">
        <v>405</v>
      </c>
      <c r="Q52" s="71">
        <f t="shared" si="5"/>
        <v>83.67768595041323</v>
      </c>
      <c r="R52" s="71">
        <v>335</v>
      </c>
      <c r="S52" s="71">
        <f t="shared" si="6"/>
        <v>69.21487603305785</v>
      </c>
    </row>
    <row r="53" spans="1:19" ht="12.75">
      <c r="A53" s="61" t="s">
        <v>90</v>
      </c>
      <c r="B53" s="61"/>
      <c r="C53" s="70">
        <v>29818</v>
      </c>
      <c r="D53" s="70">
        <v>25500</v>
      </c>
      <c r="E53" s="70">
        <f t="shared" si="0"/>
        <v>85.5188141391106</v>
      </c>
      <c r="F53" s="70"/>
      <c r="G53" s="70">
        <v>5501</v>
      </c>
      <c r="H53" s="70">
        <f t="shared" si="1"/>
        <v>18.44858810114696</v>
      </c>
      <c r="I53" s="70">
        <v>7163</v>
      </c>
      <c r="J53" s="70">
        <f t="shared" si="2"/>
        <v>24.022402575625463</v>
      </c>
      <c r="K53" s="70">
        <v>10208</v>
      </c>
      <c r="L53" s="70">
        <f t="shared" si="3"/>
        <v>34.23435508753102</v>
      </c>
      <c r="M53" s="70">
        <v>6946</v>
      </c>
      <c r="N53" s="70">
        <f t="shared" si="4"/>
        <v>23.29465423569656</v>
      </c>
      <c r="O53" s="70"/>
      <c r="P53" s="70">
        <v>25318</v>
      </c>
      <c r="Q53" s="70">
        <f t="shared" si="5"/>
        <v>84.90844456368637</v>
      </c>
      <c r="R53" s="70">
        <v>18734</v>
      </c>
      <c r="S53" s="70">
        <f t="shared" si="6"/>
        <v>62.82782212086659</v>
      </c>
    </row>
    <row r="54" spans="1:19" ht="12.75">
      <c r="A54" s="62" t="s">
        <v>91</v>
      </c>
      <c r="B54" s="62"/>
      <c r="C54" s="71">
        <v>1582</v>
      </c>
      <c r="D54" s="71">
        <v>1416</v>
      </c>
      <c r="E54" s="71">
        <f t="shared" si="0"/>
        <v>89.50695322376738</v>
      </c>
      <c r="F54" s="71"/>
      <c r="G54" s="71">
        <v>341</v>
      </c>
      <c r="H54" s="71">
        <f t="shared" si="1"/>
        <v>21.554993678887485</v>
      </c>
      <c r="I54" s="71">
        <v>497</v>
      </c>
      <c r="J54" s="71">
        <f t="shared" si="2"/>
        <v>31.41592920353982</v>
      </c>
      <c r="K54" s="71">
        <v>465</v>
      </c>
      <c r="L54" s="71">
        <f t="shared" si="3"/>
        <v>29.39317319848293</v>
      </c>
      <c r="M54" s="71">
        <v>279</v>
      </c>
      <c r="N54" s="71">
        <f t="shared" si="4"/>
        <v>17.63590391908976</v>
      </c>
      <c r="O54" s="71"/>
      <c r="P54" s="71">
        <v>1520</v>
      </c>
      <c r="Q54" s="71">
        <f t="shared" si="5"/>
        <v>96.08091024020227</v>
      </c>
      <c r="R54" s="71">
        <v>1170</v>
      </c>
      <c r="S54" s="71">
        <f t="shared" si="6"/>
        <v>73.95701643489254</v>
      </c>
    </row>
    <row r="55" spans="1:19" ht="12.75">
      <c r="A55" s="62" t="s">
        <v>92</v>
      </c>
      <c r="B55" s="62"/>
      <c r="C55" s="71">
        <v>229</v>
      </c>
      <c r="D55" s="71">
        <v>187</v>
      </c>
      <c r="E55" s="71">
        <f t="shared" si="0"/>
        <v>81.6593886462882</v>
      </c>
      <c r="F55" s="71"/>
      <c r="G55" s="71">
        <v>50</v>
      </c>
      <c r="H55" s="71">
        <f t="shared" si="1"/>
        <v>21.83406113537118</v>
      </c>
      <c r="I55" s="71">
        <v>57</v>
      </c>
      <c r="J55" s="71">
        <f t="shared" si="2"/>
        <v>24.890829694323145</v>
      </c>
      <c r="K55" s="71">
        <v>77</v>
      </c>
      <c r="L55" s="71">
        <f t="shared" si="3"/>
        <v>33.624454148471614</v>
      </c>
      <c r="M55" s="71">
        <v>45</v>
      </c>
      <c r="N55" s="71">
        <f t="shared" si="4"/>
        <v>19.65065502183406</v>
      </c>
      <c r="O55" s="71"/>
      <c r="P55" s="71">
        <v>202</v>
      </c>
      <c r="Q55" s="71">
        <f t="shared" si="5"/>
        <v>88.20960698689956</v>
      </c>
      <c r="R55" s="71">
        <v>139</v>
      </c>
      <c r="S55" s="71">
        <f t="shared" si="6"/>
        <v>60.698689956331876</v>
      </c>
    </row>
    <row r="56" spans="1:19" ht="12.75">
      <c r="A56" s="62" t="s">
        <v>93</v>
      </c>
      <c r="B56" s="62"/>
      <c r="C56" s="71">
        <v>585</v>
      </c>
      <c r="D56" s="71">
        <v>585</v>
      </c>
      <c r="E56" s="71">
        <f t="shared" si="0"/>
        <v>100</v>
      </c>
      <c r="F56" s="71"/>
      <c r="G56" s="71">
        <v>0</v>
      </c>
      <c r="H56" s="71">
        <f t="shared" si="1"/>
        <v>0</v>
      </c>
      <c r="I56" s="71">
        <v>28</v>
      </c>
      <c r="J56" s="71">
        <f t="shared" si="2"/>
        <v>4.786324786324787</v>
      </c>
      <c r="K56" s="71">
        <v>367</v>
      </c>
      <c r="L56" s="71">
        <f t="shared" si="3"/>
        <v>62.73504273504273</v>
      </c>
      <c r="M56" s="71">
        <v>190</v>
      </c>
      <c r="N56" s="71">
        <f t="shared" si="4"/>
        <v>32.47863247863248</v>
      </c>
      <c r="O56" s="71"/>
      <c r="P56" s="71">
        <v>507</v>
      </c>
      <c r="Q56" s="71">
        <f t="shared" si="5"/>
        <v>86.66666666666667</v>
      </c>
      <c r="R56" s="71">
        <v>319</v>
      </c>
      <c r="S56" s="71">
        <f t="shared" si="6"/>
        <v>54.52991452991453</v>
      </c>
    </row>
    <row r="57" spans="1:19" ht="12.75">
      <c r="A57" s="62" t="s">
        <v>94</v>
      </c>
      <c r="B57" s="62"/>
      <c r="C57" s="71">
        <v>1069</v>
      </c>
      <c r="D57" s="71">
        <v>894</v>
      </c>
      <c r="E57" s="71">
        <f t="shared" si="0"/>
        <v>83.62956033676333</v>
      </c>
      <c r="F57" s="71"/>
      <c r="G57" s="71">
        <v>304</v>
      </c>
      <c r="H57" s="71">
        <f t="shared" si="1"/>
        <v>28.4377923292797</v>
      </c>
      <c r="I57" s="71">
        <v>290</v>
      </c>
      <c r="J57" s="71">
        <f t="shared" si="2"/>
        <v>27.128157156220766</v>
      </c>
      <c r="K57" s="71">
        <v>318</v>
      </c>
      <c r="L57" s="71">
        <f t="shared" si="3"/>
        <v>29.747427502338635</v>
      </c>
      <c r="M57" s="71">
        <v>157</v>
      </c>
      <c r="N57" s="71">
        <f t="shared" si="4"/>
        <v>14.686623012160899</v>
      </c>
      <c r="O57" s="71"/>
      <c r="P57" s="71">
        <v>983</v>
      </c>
      <c r="Q57" s="71">
        <f t="shared" si="5"/>
        <v>91.95509822263797</v>
      </c>
      <c r="R57" s="71">
        <v>677</v>
      </c>
      <c r="S57" s="71">
        <f t="shared" si="6"/>
        <v>63.33021515434986</v>
      </c>
    </row>
    <row r="58" spans="1:19" ht="12.75">
      <c r="A58" s="62" t="s">
        <v>95</v>
      </c>
      <c r="B58" s="62"/>
      <c r="C58" s="71">
        <v>355</v>
      </c>
      <c r="D58" s="71">
        <v>323</v>
      </c>
      <c r="E58" s="71">
        <f t="shared" si="0"/>
        <v>90.98591549295774</v>
      </c>
      <c r="F58" s="71"/>
      <c r="G58" s="71">
        <v>83</v>
      </c>
      <c r="H58" s="71">
        <f t="shared" si="1"/>
        <v>23.380281690140844</v>
      </c>
      <c r="I58" s="71">
        <v>115</v>
      </c>
      <c r="J58" s="71">
        <f t="shared" si="2"/>
        <v>32.3943661971831</v>
      </c>
      <c r="K58" s="71">
        <v>108</v>
      </c>
      <c r="L58" s="71">
        <f t="shared" si="3"/>
        <v>30.422535211267604</v>
      </c>
      <c r="M58" s="71">
        <v>49</v>
      </c>
      <c r="N58" s="71">
        <f t="shared" si="4"/>
        <v>13.802816901408452</v>
      </c>
      <c r="O58" s="71"/>
      <c r="P58" s="71">
        <v>328</v>
      </c>
      <c r="Q58" s="71">
        <f t="shared" si="5"/>
        <v>92.3943661971831</v>
      </c>
      <c r="R58" s="71">
        <v>252</v>
      </c>
      <c r="S58" s="71">
        <f t="shared" si="6"/>
        <v>70.98591549295776</v>
      </c>
    </row>
    <row r="59" spans="1:19" ht="12.75">
      <c r="A59" s="62" t="s">
        <v>96</v>
      </c>
      <c r="B59" s="62"/>
      <c r="C59" s="71">
        <v>571</v>
      </c>
      <c r="D59" s="71">
        <v>529</v>
      </c>
      <c r="E59" s="71">
        <f t="shared" si="0"/>
        <v>92.6444833625219</v>
      </c>
      <c r="F59" s="71"/>
      <c r="G59" s="71">
        <v>120</v>
      </c>
      <c r="H59" s="71">
        <f t="shared" si="1"/>
        <v>21.015761821366024</v>
      </c>
      <c r="I59" s="71">
        <v>195</v>
      </c>
      <c r="J59" s="71">
        <f t="shared" si="2"/>
        <v>34.15061295971979</v>
      </c>
      <c r="K59" s="71">
        <v>164</v>
      </c>
      <c r="L59" s="71">
        <f t="shared" si="3"/>
        <v>28.7215411558669</v>
      </c>
      <c r="M59" s="71">
        <v>92</v>
      </c>
      <c r="N59" s="71">
        <f t="shared" si="4"/>
        <v>16.112084063047284</v>
      </c>
      <c r="O59" s="71"/>
      <c r="P59" s="71">
        <v>531</v>
      </c>
      <c r="Q59" s="71">
        <f t="shared" si="5"/>
        <v>92.99474605954467</v>
      </c>
      <c r="R59" s="71">
        <v>425</v>
      </c>
      <c r="S59" s="71">
        <f t="shared" si="6"/>
        <v>74.43082311733801</v>
      </c>
    </row>
    <row r="60" spans="1:19" ht="12.75">
      <c r="A60" s="62" t="s">
        <v>97</v>
      </c>
      <c r="B60" s="62"/>
      <c r="C60" s="71">
        <v>77</v>
      </c>
      <c r="D60" s="71">
        <v>44</v>
      </c>
      <c r="E60" s="71">
        <f t="shared" si="0"/>
        <v>57.14285714285714</v>
      </c>
      <c r="F60" s="71"/>
      <c r="G60" s="71">
        <v>22</v>
      </c>
      <c r="H60" s="71">
        <f t="shared" si="1"/>
        <v>28.57142857142857</v>
      </c>
      <c r="I60" s="71">
        <v>29</v>
      </c>
      <c r="J60" s="71">
        <f t="shared" si="2"/>
        <v>37.66233766233766</v>
      </c>
      <c r="K60" s="71">
        <v>21</v>
      </c>
      <c r="L60" s="71">
        <f t="shared" si="3"/>
        <v>27.27272727272727</v>
      </c>
      <c r="M60" s="71">
        <v>5</v>
      </c>
      <c r="N60" s="71">
        <f t="shared" si="4"/>
        <v>6.493506493506493</v>
      </c>
      <c r="O60" s="71"/>
      <c r="P60" s="71">
        <v>58</v>
      </c>
      <c r="Q60" s="71">
        <f t="shared" si="5"/>
        <v>75.32467532467533</v>
      </c>
      <c r="R60" s="71">
        <v>39</v>
      </c>
      <c r="S60" s="71">
        <f t="shared" si="6"/>
        <v>50.649350649350644</v>
      </c>
    </row>
    <row r="61" spans="1:19" ht="12.75">
      <c r="A61" s="62" t="s">
        <v>98</v>
      </c>
      <c r="B61" s="62"/>
      <c r="C61" s="71">
        <v>496</v>
      </c>
      <c r="D61" s="71">
        <v>397</v>
      </c>
      <c r="E61" s="71">
        <f t="shared" si="0"/>
        <v>80.04032258064517</v>
      </c>
      <c r="F61" s="71"/>
      <c r="G61" s="71">
        <v>95</v>
      </c>
      <c r="H61" s="71">
        <f t="shared" si="1"/>
        <v>19.153225806451612</v>
      </c>
      <c r="I61" s="71">
        <v>112</v>
      </c>
      <c r="J61" s="71">
        <f t="shared" si="2"/>
        <v>22.58064516129032</v>
      </c>
      <c r="K61" s="71">
        <v>149</v>
      </c>
      <c r="L61" s="71">
        <f t="shared" si="3"/>
        <v>30.040322580645164</v>
      </c>
      <c r="M61" s="71">
        <v>140</v>
      </c>
      <c r="N61" s="71">
        <f t="shared" si="4"/>
        <v>28.225806451612907</v>
      </c>
      <c r="O61" s="71"/>
      <c r="P61" s="71">
        <v>451</v>
      </c>
      <c r="Q61" s="71">
        <f t="shared" si="5"/>
        <v>90.92741935483872</v>
      </c>
      <c r="R61" s="71">
        <v>343</v>
      </c>
      <c r="S61" s="71">
        <f t="shared" si="6"/>
        <v>69.15322580645162</v>
      </c>
    </row>
    <row r="62" spans="1:19" ht="12.75">
      <c r="A62" s="62" t="s">
        <v>99</v>
      </c>
      <c r="B62" s="62"/>
      <c r="C62" s="71">
        <v>2090</v>
      </c>
      <c r="D62" s="71">
        <v>1516</v>
      </c>
      <c r="E62" s="71">
        <f t="shared" si="0"/>
        <v>72.53588516746412</v>
      </c>
      <c r="F62" s="71"/>
      <c r="G62" s="71">
        <v>553</v>
      </c>
      <c r="H62" s="71">
        <f t="shared" si="1"/>
        <v>26.459330143540672</v>
      </c>
      <c r="I62" s="71">
        <v>729</v>
      </c>
      <c r="J62" s="71">
        <f t="shared" si="2"/>
        <v>34.880382775119614</v>
      </c>
      <c r="K62" s="71">
        <v>618</v>
      </c>
      <c r="L62" s="71">
        <f t="shared" si="3"/>
        <v>29.569377990430624</v>
      </c>
      <c r="M62" s="71">
        <v>190</v>
      </c>
      <c r="N62" s="71">
        <f t="shared" si="4"/>
        <v>9.090909090909092</v>
      </c>
      <c r="O62" s="71"/>
      <c r="P62" s="71">
        <v>2002</v>
      </c>
      <c r="Q62" s="71">
        <f t="shared" si="5"/>
        <v>95.78947368421052</v>
      </c>
      <c r="R62" s="71">
        <v>1481</v>
      </c>
      <c r="S62" s="71">
        <f t="shared" si="6"/>
        <v>70.86124401913875</v>
      </c>
    </row>
    <row r="63" spans="1:19" ht="12.75">
      <c r="A63" s="62" t="s">
        <v>100</v>
      </c>
      <c r="B63" s="62"/>
      <c r="C63" s="71">
        <v>152</v>
      </c>
      <c r="D63" s="71">
        <v>67</v>
      </c>
      <c r="E63" s="71">
        <f t="shared" si="0"/>
        <v>44.07894736842105</v>
      </c>
      <c r="F63" s="71"/>
      <c r="G63" s="71">
        <v>65</v>
      </c>
      <c r="H63" s="71">
        <f t="shared" si="1"/>
        <v>42.76315789473684</v>
      </c>
      <c r="I63" s="71">
        <v>61</v>
      </c>
      <c r="J63" s="71">
        <f t="shared" si="2"/>
        <v>40.131578947368425</v>
      </c>
      <c r="K63" s="71">
        <v>22</v>
      </c>
      <c r="L63" s="71">
        <f t="shared" si="3"/>
        <v>14.473684210526317</v>
      </c>
      <c r="M63" s="71">
        <v>4</v>
      </c>
      <c r="N63" s="71">
        <f t="shared" si="4"/>
        <v>2.631578947368421</v>
      </c>
      <c r="O63" s="71"/>
      <c r="P63" s="71">
        <v>144</v>
      </c>
      <c r="Q63" s="71">
        <f t="shared" si="5"/>
        <v>94.73684210526315</v>
      </c>
      <c r="R63" s="71">
        <v>91</v>
      </c>
      <c r="S63" s="71">
        <f t="shared" si="6"/>
        <v>59.86842105263158</v>
      </c>
    </row>
    <row r="64" spans="1:19" ht="12.75">
      <c r="A64" s="62" t="s">
        <v>101</v>
      </c>
      <c r="B64" s="62"/>
      <c r="C64" s="71">
        <v>16615</v>
      </c>
      <c r="D64" s="71">
        <v>14344</v>
      </c>
      <c r="E64" s="71">
        <f t="shared" si="0"/>
        <v>86.33162804694553</v>
      </c>
      <c r="F64" s="71"/>
      <c r="G64" s="71">
        <v>3623</v>
      </c>
      <c r="H64" s="71">
        <f t="shared" si="1"/>
        <v>21.805597351790553</v>
      </c>
      <c r="I64" s="71">
        <v>4580</v>
      </c>
      <c r="J64" s="71">
        <f t="shared" si="2"/>
        <v>27.565452904002406</v>
      </c>
      <c r="K64" s="71">
        <v>5638</v>
      </c>
      <c r="L64" s="71">
        <f t="shared" si="3"/>
        <v>33.93319289798375</v>
      </c>
      <c r="M64" s="71">
        <v>2774</v>
      </c>
      <c r="N64" s="71">
        <f t="shared" si="4"/>
        <v>16.695756846223293</v>
      </c>
      <c r="O64" s="71"/>
      <c r="P64" s="71">
        <v>15505</v>
      </c>
      <c r="Q64" s="71">
        <f t="shared" si="5"/>
        <v>93.31928979837497</v>
      </c>
      <c r="R64" s="71">
        <v>11807</v>
      </c>
      <c r="S64" s="71">
        <f t="shared" si="6"/>
        <v>71.06229310863678</v>
      </c>
    </row>
    <row r="65" spans="1:19" ht="12.75">
      <c r="A65" s="62" t="s">
        <v>102</v>
      </c>
      <c r="B65" s="62"/>
      <c r="C65" s="71">
        <v>1107</v>
      </c>
      <c r="D65" s="71">
        <v>1007</v>
      </c>
      <c r="E65" s="71">
        <f t="shared" si="0"/>
        <v>90.96657633243</v>
      </c>
      <c r="F65" s="71"/>
      <c r="G65" s="71">
        <v>65</v>
      </c>
      <c r="H65" s="71">
        <f t="shared" si="1"/>
        <v>5.871725383920506</v>
      </c>
      <c r="I65" s="71">
        <v>222</v>
      </c>
      <c r="J65" s="71">
        <f t="shared" si="2"/>
        <v>20.05420054200542</v>
      </c>
      <c r="K65" s="71">
        <v>396</v>
      </c>
      <c r="L65" s="71">
        <f t="shared" si="3"/>
        <v>35.77235772357724</v>
      </c>
      <c r="M65" s="71">
        <v>424</v>
      </c>
      <c r="N65" s="71">
        <f t="shared" si="4"/>
        <v>38.30171635049684</v>
      </c>
      <c r="O65" s="71"/>
      <c r="P65" s="71">
        <v>1030</v>
      </c>
      <c r="Q65" s="71">
        <f t="shared" si="5"/>
        <v>93.04426377597109</v>
      </c>
      <c r="R65" s="71">
        <v>899</v>
      </c>
      <c r="S65" s="71">
        <f t="shared" si="6"/>
        <v>81.21047877145439</v>
      </c>
    </row>
    <row r="66" spans="1:19" ht="12.75">
      <c r="A66" s="62" t="s">
        <v>103</v>
      </c>
      <c r="B66" s="62"/>
      <c r="C66" s="71">
        <v>4116</v>
      </c>
      <c r="D66" s="71">
        <v>3515</v>
      </c>
      <c r="E66" s="71">
        <f t="shared" si="0"/>
        <v>85.39844509232265</v>
      </c>
      <c r="F66" s="71"/>
      <c r="G66" s="71">
        <v>0</v>
      </c>
      <c r="H66" s="71">
        <f t="shared" si="1"/>
        <v>0</v>
      </c>
      <c r="I66" s="71">
        <v>66</v>
      </c>
      <c r="J66" s="71">
        <f t="shared" si="2"/>
        <v>1.6034985422740524</v>
      </c>
      <c r="K66" s="71">
        <v>1597</v>
      </c>
      <c r="L66" s="71">
        <f t="shared" si="3"/>
        <v>38.79980563654033</v>
      </c>
      <c r="M66" s="71">
        <v>2453</v>
      </c>
      <c r="N66" s="71">
        <f t="shared" si="4"/>
        <v>59.59669582118562</v>
      </c>
      <c r="O66" s="71"/>
      <c r="P66" s="71">
        <v>1326</v>
      </c>
      <c r="Q66" s="71">
        <f t="shared" si="5"/>
        <v>32.21574344023323</v>
      </c>
      <c r="R66" s="71">
        <v>592</v>
      </c>
      <c r="S66" s="71">
        <f t="shared" si="6"/>
        <v>14.382896015549077</v>
      </c>
    </row>
    <row r="67" spans="1:19" ht="12.75">
      <c r="A67" s="62" t="s">
        <v>104</v>
      </c>
      <c r="B67" s="62"/>
      <c r="C67" s="71">
        <v>621</v>
      </c>
      <c r="D67" s="71">
        <v>564</v>
      </c>
      <c r="E67" s="71">
        <f t="shared" si="0"/>
        <v>90.82125603864735</v>
      </c>
      <c r="F67" s="71"/>
      <c r="G67" s="71">
        <v>150</v>
      </c>
      <c r="H67" s="71">
        <f t="shared" si="1"/>
        <v>24.154589371980677</v>
      </c>
      <c r="I67" s="71">
        <v>129</v>
      </c>
      <c r="J67" s="71">
        <f t="shared" si="2"/>
        <v>20.77294685990338</v>
      </c>
      <c r="K67" s="71">
        <v>205</v>
      </c>
      <c r="L67" s="71">
        <f t="shared" si="3"/>
        <v>33.011272141706925</v>
      </c>
      <c r="M67" s="71">
        <v>137</v>
      </c>
      <c r="N67" s="71">
        <f t="shared" si="4"/>
        <v>22.06119162640902</v>
      </c>
      <c r="O67" s="71"/>
      <c r="P67" s="71">
        <v>584</v>
      </c>
      <c r="Q67" s="71">
        <f t="shared" si="5"/>
        <v>94.04186795491142</v>
      </c>
      <c r="R67" s="71">
        <v>386</v>
      </c>
      <c r="S67" s="71">
        <f t="shared" si="6"/>
        <v>62.15780998389694</v>
      </c>
    </row>
    <row r="68" spans="1:19" ht="12.75">
      <c r="A68" s="62" t="s">
        <v>105</v>
      </c>
      <c r="B68" s="62"/>
      <c r="C68" s="71">
        <v>228</v>
      </c>
      <c r="D68" s="71">
        <v>171</v>
      </c>
      <c r="E68" s="71">
        <f t="shared" si="0"/>
        <v>75</v>
      </c>
      <c r="F68" s="71"/>
      <c r="G68" s="71">
        <v>50</v>
      </c>
      <c r="H68" s="71">
        <f t="shared" si="1"/>
        <v>21.929824561403507</v>
      </c>
      <c r="I68" s="71">
        <v>68</v>
      </c>
      <c r="J68" s="71">
        <f t="shared" si="2"/>
        <v>29.82456140350877</v>
      </c>
      <c r="K68" s="71">
        <v>91</v>
      </c>
      <c r="L68" s="71">
        <f t="shared" si="3"/>
        <v>39.91228070175439</v>
      </c>
      <c r="M68" s="71">
        <v>19</v>
      </c>
      <c r="N68" s="71">
        <f t="shared" si="4"/>
        <v>8.333333333333332</v>
      </c>
      <c r="O68" s="71"/>
      <c r="P68" s="71">
        <v>216</v>
      </c>
      <c r="Q68" s="71">
        <f t="shared" si="5"/>
        <v>94.73684210526315</v>
      </c>
      <c r="R68" s="71">
        <v>169</v>
      </c>
      <c r="S68" s="71">
        <f t="shared" si="6"/>
        <v>74.12280701754386</v>
      </c>
    </row>
    <row r="69" spans="1:19" ht="12.75">
      <c r="A69" s="61" t="s">
        <v>106</v>
      </c>
      <c r="B69" s="61"/>
      <c r="C69" s="70">
        <v>736</v>
      </c>
      <c r="D69" s="70">
        <v>417</v>
      </c>
      <c r="E69" s="70">
        <f t="shared" si="0"/>
        <v>56.65760869565217</v>
      </c>
      <c r="F69" s="70"/>
      <c r="G69" s="70">
        <v>36</v>
      </c>
      <c r="H69" s="70">
        <f t="shared" si="1"/>
        <v>4.891304347826087</v>
      </c>
      <c r="I69" s="70">
        <v>194</v>
      </c>
      <c r="J69" s="70">
        <f t="shared" si="2"/>
        <v>26.358695652173914</v>
      </c>
      <c r="K69" s="70">
        <v>459</v>
      </c>
      <c r="L69" s="70">
        <f t="shared" si="3"/>
        <v>62.3641304347826</v>
      </c>
      <c r="M69" s="70">
        <v>47</v>
      </c>
      <c r="N69" s="70">
        <f t="shared" si="4"/>
        <v>6.385869565217392</v>
      </c>
      <c r="O69" s="70"/>
      <c r="P69" s="70">
        <v>602</v>
      </c>
      <c r="Q69" s="70">
        <f t="shared" si="5"/>
        <v>81.79347826086956</v>
      </c>
      <c r="R69" s="70">
        <v>516</v>
      </c>
      <c r="S69" s="70">
        <f t="shared" si="6"/>
        <v>70.1086956521739</v>
      </c>
    </row>
    <row r="70" spans="1:19" ht="12.75">
      <c r="A70" s="62" t="s">
        <v>107</v>
      </c>
      <c r="B70" s="62"/>
      <c r="C70" s="71">
        <v>23</v>
      </c>
      <c r="D70" s="71">
        <v>23</v>
      </c>
      <c r="E70" s="71">
        <f t="shared" si="0"/>
        <v>100</v>
      </c>
      <c r="F70" s="71"/>
      <c r="G70" s="71">
        <v>0</v>
      </c>
      <c r="H70" s="71">
        <f t="shared" si="1"/>
        <v>0</v>
      </c>
      <c r="I70" s="71">
        <v>13</v>
      </c>
      <c r="J70" s="71">
        <f t="shared" si="2"/>
        <v>56.52173913043478</v>
      </c>
      <c r="K70" s="71">
        <v>10</v>
      </c>
      <c r="L70" s="71">
        <f t="shared" si="3"/>
        <v>43.47826086956522</v>
      </c>
      <c r="M70" s="78" t="s">
        <v>20</v>
      </c>
      <c r="N70" s="78" t="s">
        <v>20</v>
      </c>
      <c r="O70" s="71"/>
      <c r="P70" s="71">
        <v>21</v>
      </c>
      <c r="Q70" s="71">
        <f t="shared" si="5"/>
        <v>91.30434782608695</v>
      </c>
      <c r="R70" s="71">
        <v>20</v>
      </c>
      <c r="S70" s="71">
        <f t="shared" si="6"/>
        <v>86.95652173913044</v>
      </c>
    </row>
    <row r="71" spans="1:19" ht="12.75">
      <c r="A71" s="62" t="s">
        <v>108</v>
      </c>
      <c r="B71" s="62"/>
      <c r="C71" s="71">
        <v>445</v>
      </c>
      <c r="D71" s="71">
        <v>264</v>
      </c>
      <c r="E71" s="71">
        <f aca="true" t="shared" si="7" ref="E71:E96">D71/C71*100</f>
        <v>59.325842696629216</v>
      </c>
      <c r="F71" s="71"/>
      <c r="G71" s="71">
        <v>13</v>
      </c>
      <c r="H71" s="71">
        <f aca="true" t="shared" si="8" ref="H71:H96">G71/C71*100</f>
        <v>2.9213483146067416</v>
      </c>
      <c r="I71" s="71">
        <v>107</v>
      </c>
      <c r="J71" s="71">
        <f aca="true" t="shared" si="9" ref="J71:J96">I71/C71*100</f>
        <v>24.044943820224717</v>
      </c>
      <c r="K71" s="71">
        <v>307</v>
      </c>
      <c r="L71" s="71">
        <f aca="true" t="shared" si="10" ref="L71:L96">K71/C71*100</f>
        <v>68.98876404494382</v>
      </c>
      <c r="M71" s="71">
        <v>18</v>
      </c>
      <c r="N71" s="71">
        <f aca="true" t="shared" si="11" ref="N71:N96">M71/C71*100</f>
        <v>4.044943820224719</v>
      </c>
      <c r="O71" s="71"/>
      <c r="P71" s="71">
        <v>380</v>
      </c>
      <c r="Q71" s="71">
        <f aca="true" t="shared" si="12" ref="Q71:Q96">P71/C71*100</f>
        <v>85.39325842696628</v>
      </c>
      <c r="R71" s="71">
        <v>334</v>
      </c>
      <c r="S71" s="71">
        <f aca="true" t="shared" si="13" ref="S71:S96">R71/C71*100</f>
        <v>75.0561797752809</v>
      </c>
    </row>
    <row r="72" spans="1:19" ht="12.75">
      <c r="A72" s="62" t="s">
        <v>109</v>
      </c>
      <c r="B72" s="62"/>
      <c r="C72" s="71">
        <v>140</v>
      </c>
      <c r="D72" s="71">
        <v>69</v>
      </c>
      <c r="E72" s="71">
        <f t="shared" si="7"/>
        <v>49.28571428571429</v>
      </c>
      <c r="F72" s="71"/>
      <c r="G72" s="71">
        <v>18</v>
      </c>
      <c r="H72" s="71">
        <f t="shared" si="8"/>
        <v>12.857142857142856</v>
      </c>
      <c r="I72" s="71">
        <v>43</v>
      </c>
      <c r="J72" s="71">
        <f t="shared" si="9"/>
        <v>30.714285714285715</v>
      </c>
      <c r="K72" s="71">
        <v>64</v>
      </c>
      <c r="L72" s="71">
        <f t="shared" si="10"/>
        <v>45.714285714285715</v>
      </c>
      <c r="M72" s="71">
        <v>15</v>
      </c>
      <c r="N72" s="71">
        <f t="shared" si="11"/>
        <v>10.714285714285714</v>
      </c>
      <c r="O72" s="71"/>
      <c r="P72" s="71">
        <v>97</v>
      </c>
      <c r="Q72" s="71">
        <f t="shared" si="12"/>
        <v>69.28571428571428</v>
      </c>
      <c r="R72" s="71">
        <v>72</v>
      </c>
      <c r="S72" s="71">
        <f t="shared" si="13"/>
        <v>51.42857142857142</v>
      </c>
    </row>
    <row r="73" spans="1:19" ht="12.75">
      <c r="A73" s="62" t="s">
        <v>110</v>
      </c>
      <c r="B73" s="62"/>
      <c r="C73" s="71">
        <v>90</v>
      </c>
      <c r="D73" s="71">
        <v>48</v>
      </c>
      <c r="E73" s="71">
        <f t="shared" si="7"/>
        <v>53.333333333333336</v>
      </c>
      <c r="F73" s="71"/>
      <c r="G73" s="78" t="s">
        <v>20</v>
      </c>
      <c r="H73" s="78" t="s">
        <v>20</v>
      </c>
      <c r="I73" s="71">
        <v>24</v>
      </c>
      <c r="J73" s="71">
        <f t="shared" si="9"/>
        <v>26.666666666666668</v>
      </c>
      <c r="K73" s="71">
        <v>63</v>
      </c>
      <c r="L73" s="71">
        <f t="shared" si="10"/>
        <v>70</v>
      </c>
      <c r="M73" s="71">
        <v>3</v>
      </c>
      <c r="N73" s="71">
        <f t="shared" si="11"/>
        <v>3.3333333333333335</v>
      </c>
      <c r="O73" s="71"/>
      <c r="P73" s="71">
        <v>82</v>
      </c>
      <c r="Q73" s="71">
        <f t="shared" si="12"/>
        <v>91.11111111111111</v>
      </c>
      <c r="R73" s="71">
        <v>75</v>
      </c>
      <c r="S73" s="71">
        <f t="shared" si="13"/>
        <v>83.33333333333334</v>
      </c>
    </row>
    <row r="74" spans="1:19" ht="12.75">
      <c r="A74" s="62" t="s">
        <v>111</v>
      </c>
      <c r="B74" s="62"/>
      <c r="C74" s="71">
        <v>63</v>
      </c>
      <c r="D74" s="71">
        <v>31</v>
      </c>
      <c r="E74" s="71">
        <f t="shared" si="7"/>
        <v>49.2063492063492</v>
      </c>
      <c r="F74" s="71"/>
      <c r="G74" s="71">
        <v>4</v>
      </c>
      <c r="H74" s="71">
        <f t="shared" si="8"/>
        <v>6.349206349206349</v>
      </c>
      <c r="I74" s="71">
        <v>11</v>
      </c>
      <c r="J74" s="71">
        <f t="shared" si="9"/>
        <v>17.46031746031746</v>
      </c>
      <c r="K74" s="71">
        <v>24</v>
      </c>
      <c r="L74" s="71">
        <f t="shared" si="10"/>
        <v>38.095238095238095</v>
      </c>
      <c r="M74" s="71">
        <v>24</v>
      </c>
      <c r="N74" s="71">
        <f t="shared" si="11"/>
        <v>38.095238095238095</v>
      </c>
      <c r="O74" s="71"/>
      <c r="P74" s="71">
        <v>35</v>
      </c>
      <c r="Q74" s="71">
        <f t="shared" si="12"/>
        <v>55.55555555555556</v>
      </c>
      <c r="R74" s="71">
        <v>20</v>
      </c>
      <c r="S74" s="71">
        <f t="shared" si="13"/>
        <v>31.746031746031743</v>
      </c>
    </row>
    <row r="75" spans="1:19" ht="12.75">
      <c r="A75" s="61" t="s">
        <v>112</v>
      </c>
      <c r="B75" s="61"/>
      <c r="C75" s="70">
        <v>1028</v>
      </c>
      <c r="D75" s="70">
        <v>424</v>
      </c>
      <c r="E75" s="70">
        <f t="shared" si="7"/>
        <v>41.245136186770424</v>
      </c>
      <c r="F75" s="70"/>
      <c r="G75" s="70">
        <v>255</v>
      </c>
      <c r="H75" s="70">
        <f t="shared" si="8"/>
        <v>24.80544747081712</v>
      </c>
      <c r="I75" s="70">
        <v>304</v>
      </c>
      <c r="J75" s="70">
        <f t="shared" si="9"/>
        <v>29.571984435797667</v>
      </c>
      <c r="K75" s="70">
        <v>305</v>
      </c>
      <c r="L75" s="70">
        <f t="shared" si="10"/>
        <v>29.669260700389106</v>
      </c>
      <c r="M75" s="70">
        <v>164</v>
      </c>
      <c r="N75" s="70">
        <f t="shared" si="11"/>
        <v>15.953307392996107</v>
      </c>
      <c r="O75" s="70"/>
      <c r="P75" s="70">
        <v>753</v>
      </c>
      <c r="Q75" s="70">
        <f t="shared" si="12"/>
        <v>73.24902723735408</v>
      </c>
      <c r="R75" s="70">
        <v>567</v>
      </c>
      <c r="S75" s="70">
        <f t="shared" si="13"/>
        <v>55.15564202334631</v>
      </c>
    </row>
    <row r="76" spans="1:19" ht="12.75">
      <c r="A76" s="62" t="s">
        <v>132</v>
      </c>
      <c r="B76" s="62"/>
      <c r="C76" s="71">
        <v>115</v>
      </c>
      <c r="D76" s="71">
        <v>17</v>
      </c>
      <c r="E76" s="71">
        <f>D76/C76*100</f>
        <v>14.782608695652174</v>
      </c>
      <c r="F76" s="71"/>
      <c r="G76" s="71">
        <v>45</v>
      </c>
      <c r="H76" s="71">
        <f>G76/C76*100</f>
        <v>39.130434782608695</v>
      </c>
      <c r="I76" s="71">
        <v>52</v>
      </c>
      <c r="J76" s="71">
        <f>I76/C76*100</f>
        <v>45.21739130434783</v>
      </c>
      <c r="K76" s="71">
        <v>18</v>
      </c>
      <c r="L76" s="71">
        <f>K76/C76*100</f>
        <v>15.65217391304348</v>
      </c>
      <c r="M76" s="71">
        <v>0</v>
      </c>
      <c r="N76" s="71">
        <f>M76/C76*100</f>
        <v>0</v>
      </c>
      <c r="O76" s="71"/>
      <c r="P76" s="78" t="s">
        <v>20</v>
      </c>
      <c r="Q76" s="78" t="s">
        <v>20</v>
      </c>
      <c r="R76" s="71">
        <v>0</v>
      </c>
      <c r="S76" s="71">
        <f>R76/C76*100</f>
        <v>0</v>
      </c>
    </row>
    <row r="77" spans="1:19" ht="12.75">
      <c r="A77" s="62" t="s">
        <v>113</v>
      </c>
      <c r="B77" s="62"/>
      <c r="C77" s="71">
        <v>913</v>
      </c>
      <c r="D77" s="71">
        <v>407</v>
      </c>
      <c r="E77" s="71">
        <f t="shared" si="7"/>
        <v>44.57831325301205</v>
      </c>
      <c r="F77" s="71"/>
      <c r="G77" s="71">
        <v>210</v>
      </c>
      <c r="H77" s="71">
        <f t="shared" si="8"/>
        <v>23.001095290251918</v>
      </c>
      <c r="I77" s="71">
        <v>252</v>
      </c>
      <c r="J77" s="71">
        <f t="shared" si="9"/>
        <v>27.601314348302303</v>
      </c>
      <c r="K77" s="71">
        <v>287</v>
      </c>
      <c r="L77" s="71">
        <f t="shared" si="10"/>
        <v>31.434830230010952</v>
      </c>
      <c r="M77" s="71">
        <v>164</v>
      </c>
      <c r="N77" s="71">
        <f t="shared" si="11"/>
        <v>17.96276013143483</v>
      </c>
      <c r="O77" s="71"/>
      <c r="P77" s="71">
        <v>753</v>
      </c>
      <c r="Q77" s="71">
        <f t="shared" si="12"/>
        <v>82.47535596933187</v>
      </c>
      <c r="R77" s="71">
        <v>567</v>
      </c>
      <c r="S77" s="71">
        <f t="shared" si="13"/>
        <v>62.10295728368017</v>
      </c>
    </row>
    <row r="78" spans="1:19" ht="12.75">
      <c r="A78" s="63" t="s">
        <v>83</v>
      </c>
      <c r="B78" s="63"/>
      <c r="C78" s="71"/>
      <c r="D78" s="71"/>
      <c r="E78" s="71"/>
      <c r="F78" s="71"/>
      <c r="G78" s="71"/>
      <c r="H78" s="71"/>
      <c r="I78" s="71"/>
      <c r="J78" s="71"/>
      <c r="K78" s="71"/>
      <c r="L78" s="71"/>
      <c r="M78" s="71"/>
      <c r="N78" s="71"/>
      <c r="O78" s="71"/>
      <c r="P78" s="71"/>
      <c r="Q78" s="71"/>
      <c r="R78" s="71"/>
      <c r="S78" s="71"/>
    </row>
    <row r="79" spans="1:19" ht="12.75">
      <c r="A79" s="58" t="s">
        <v>36</v>
      </c>
      <c r="B79" s="58"/>
      <c r="C79" s="81" t="s">
        <v>37</v>
      </c>
      <c r="D79" s="82" t="s">
        <v>7</v>
      </c>
      <c r="E79" s="82"/>
      <c r="F79" s="83"/>
      <c r="G79" s="98" t="s">
        <v>123</v>
      </c>
      <c r="H79" s="98"/>
      <c r="I79" s="98"/>
      <c r="J79" s="98"/>
      <c r="K79" s="98"/>
      <c r="L79" s="98"/>
      <c r="M79" s="98"/>
      <c r="N79" s="98"/>
      <c r="O79" s="80"/>
      <c r="P79" s="98" t="s">
        <v>19</v>
      </c>
      <c r="Q79" s="98"/>
      <c r="R79" s="98"/>
      <c r="S79" s="98"/>
    </row>
    <row r="80" spans="1:19" ht="22.5">
      <c r="A80" s="6" t="s">
        <v>38</v>
      </c>
      <c r="B80" s="6"/>
      <c r="C80" s="84"/>
      <c r="D80" s="73" t="s">
        <v>39</v>
      </c>
      <c r="E80" s="73" t="s">
        <v>40</v>
      </c>
      <c r="F80" s="73"/>
      <c r="G80" s="73" t="s">
        <v>41</v>
      </c>
      <c r="H80" s="73" t="s">
        <v>40</v>
      </c>
      <c r="I80" s="73" t="s">
        <v>42</v>
      </c>
      <c r="J80" s="73" t="s">
        <v>40</v>
      </c>
      <c r="K80" s="73" t="s">
        <v>43</v>
      </c>
      <c r="L80" s="73" t="s">
        <v>40</v>
      </c>
      <c r="M80" s="73" t="s">
        <v>124</v>
      </c>
      <c r="N80" s="73" t="s">
        <v>40</v>
      </c>
      <c r="O80" s="73"/>
      <c r="P80" s="73" t="s">
        <v>44</v>
      </c>
      <c r="Q80" s="73" t="s">
        <v>45</v>
      </c>
      <c r="R80" s="73" t="s">
        <v>46</v>
      </c>
      <c r="S80" s="73" t="s">
        <v>45</v>
      </c>
    </row>
    <row r="81" spans="1:19" ht="12.75">
      <c r="A81" s="61" t="s">
        <v>114</v>
      </c>
      <c r="B81" s="61"/>
      <c r="C81" s="70">
        <v>175629</v>
      </c>
      <c r="D81" s="70">
        <v>103393</v>
      </c>
      <c r="E81" s="70">
        <f t="shared" si="7"/>
        <v>58.870118260651715</v>
      </c>
      <c r="F81" s="70"/>
      <c r="G81" s="70">
        <v>34149</v>
      </c>
      <c r="H81" s="70">
        <f t="shared" si="8"/>
        <v>19.443827613890644</v>
      </c>
      <c r="I81" s="70">
        <v>44442</v>
      </c>
      <c r="J81" s="70">
        <f t="shared" si="9"/>
        <v>25.30447705105649</v>
      </c>
      <c r="K81" s="70">
        <v>58109</v>
      </c>
      <c r="L81" s="70">
        <f t="shared" si="10"/>
        <v>33.08622152378024</v>
      </c>
      <c r="M81" s="70">
        <v>38929</v>
      </c>
      <c r="N81" s="70">
        <f t="shared" si="11"/>
        <v>22.165473811272626</v>
      </c>
      <c r="O81" s="70"/>
      <c r="P81" s="70">
        <v>102341</v>
      </c>
      <c r="Q81" s="70">
        <f t="shared" si="12"/>
        <v>58.27112834440782</v>
      </c>
      <c r="R81" s="70">
        <v>72424</v>
      </c>
      <c r="S81" s="70">
        <f t="shared" si="13"/>
        <v>41.23692556468465</v>
      </c>
    </row>
    <row r="82" spans="1:19" ht="12.75">
      <c r="A82" s="62" t="s">
        <v>50</v>
      </c>
      <c r="B82" s="62"/>
      <c r="C82" s="71">
        <v>50917</v>
      </c>
      <c r="D82" s="71">
        <v>31746</v>
      </c>
      <c r="E82" s="71">
        <f t="shared" si="7"/>
        <v>62.34852799654339</v>
      </c>
      <c r="F82" s="71"/>
      <c r="G82" s="71">
        <v>11679</v>
      </c>
      <c r="H82" s="71">
        <f t="shared" si="8"/>
        <v>22.937329379185734</v>
      </c>
      <c r="I82" s="71">
        <v>11785</v>
      </c>
      <c r="J82" s="71">
        <f t="shared" si="9"/>
        <v>23.145511322348135</v>
      </c>
      <c r="K82" s="71">
        <v>15792</v>
      </c>
      <c r="L82" s="71">
        <f t="shared" si="10"/>
        <v>31.01518157000609</v>
      </c>
      <c r="M82" s="71">
        <v>11661</v>
      </c>
      <c r="N82" s="71">
        <f t="shared" si="11"/>
        <v>22.901977728460043</v>
      </c>
      <c r="O82" s="71"/>
      <c r="P82" s="71">
        <v>30111</v>
      </c>
      <c r="Q82" s="71">
        <f t="shared" si="12"/>
        <v>59.13741972229314</v>
      </c>
      <c r="R82" s="71">
        <v>21240</v>
      </c>
      <c r="S82" s="71">
        <f t="shared" si="13"/>
        <v>41.714947856315185</v>
      </c>
    </row>
    <row r="83" spans="1:19" ht="12.75">
      <c r="A83" s="62" t="s">
        <v>52</v>
      </c>
      <c r="B83" s="62"/>
      <c r="C83" s="71">
        <v>103719</v>
      </c>
      <c r="D83" s="71">
        <v>61101</v>
      </c>
      <c r="E83" s="71">
        <f t="shared" si="7"/>
        <v>58.910132184074286</v>
      </c>
      <c r="F83" s="71"/>
      <c r="G83" s="71">
        <v>20678</v>
      </c>
      <c r="H83" s="71">
        <f t="shared" si="8"/>
        <v>19.936559357494772</v>
      </c>
      <c r="I83" s="71">
        <v>28235</v>
      </c>
      <c r="J83" s="71">
        <f t="shared" si="9"/>
        <v>27.222591810565085</v>
      </c>
      <c r="K83" s="71">
        <v>33579</v>
      </c>
      <c r="L83" s="71">
        <f t="shared" si="10"/>
        <v>32.37497469123304</v>
      </c>
      <c r="M83" s="71">
        <v>21227</v>
      </c>
      <c r="N83" s="71">
        <f t="shared" si="11"/>
        <v>20.4658741407071</v>
      </c>
      <c r="O83" s="71"/>
      <c r="P83" s="71">
        <v>64759</v>
      </c>
      <c r="Q83" s="71">
        <f t="shared" si="12"/>
        <v>62.436969118483596</v>
      </c>
      <c r="R83" s="71">
        <v>46098</v>
      </c>
      <c r="S83" s="71">
        <f t="shared" si="13"/>
        <v>44.44508720677986</v>
      </c>
    </row>
    <row r="84" spans="1:19" ht="12.75">
      <c r="A84" s="62" t="s">
        <v>61</v>
      </c>
      <c r="B84" s="62"/>
      <c r="C84" s="71">
        <v>23027</v>
      </c>
      <c r="D84" s="71">
        <v>11147</v>
      </c>
      <c r="E84" s="71">
        <f t="shared" si="7"/>
        <v>48.40839015069267</v>
      </c>
      <c r="F84" s="71"/>
      <c r="G84" s="71">
        <v>4818</v>
      </c>
      <c r="H84" s="71">
        <f t="shared" si="8"/>
        <v>20.923263994441307</v>
      </c>
      <c r="I84" s="71">
        <v>6477</v>
      </c>
      <c r="J84" s="71">
        <f t="shared" si="9"/>
        <v>28.127849915316798</v>
      </c>
      <c r="K84" s="71">
        <v>8097</v>
      </c>
      <c r="L84" s="71">
        <f t="shared" si="10"/>
        <v>35.16306944022235</v>
      </c>
      <c r="M84" s="71">
        <v>3635</v>
      </c>
      <c r="N84" s="71">
        <f t="shared" si="11"/>
        <v>15.785816650019543</v>
      </c>
      <c r="O84" s="71"/>
      <c r="P84" s="71">
        <v>13997</v>
      </c>
      <c r="Q84" s="71">
        <f t="shared" si="12"/>
        <v>60.785165240804275</v>
      </c>
      <c r="R84" s="71">
        <v>10022</v>
      </c>
      <c r="S84" s="71">
        <f t="shared" si="13"/>
        <v>43.522821036174925</v>
      </c>
    </row>
    <row r="85" spans="1:19" ht="12.75">
      <c r="A85" s="62" t="s">
        <v>64</v>
      </c>
      <c r="B85" s="62"/>
      <c r="C85" s="71">
        <v>23142</v>
      </c>
      <c r="D85" s="71">
        <v>8916</v>
      </c>
      <c r="E85" s="71">
        <f t="shared" si="7"/>
        <v>38.52735286492092</v>
      </c>
      <c r="F85" s="71"/>
      <c r="G85" s="71">
        <v>4186</v>
      </c>
      <c r="H85" s="71">
        <f t="shared" si="8"/>
        <v>18.08832425892317</v>
      </c>
      <c r="I85" s="71">
        <v>7103</v>
      </c>
      <c r="J85" s="71">
        <f t="shared" si="9"/>
        <v>30.693112090571255</v>
      </c>
      <c r="K85" s="71">
        <v>8709</v>
      </c>
      <c r="L85" s="71">
        <f t="shared" si="10"/>
        <v>37.63287529167747</v>
      </c>
      <c r="M85" s="71">
        <v>3144</v>
      </c>
      <c r="N85" s="71">
        <f t="shared" si="11"/>
        <v>13.585688358828104</v>
      </c>
      <c r="O85" s="71"/>
      <c r="P85" s="71">
        <v>13001</v>
      </c>
      <c r="Q85" s="71">
        <f t="shared" si="12"/>
        <v>56.17924120646444</v>
      </c>
      <c r="R85" s="71">
        <v>9483</v>
      </c>
      <c r="S85" s="71">
        <f t="shared" si="13"/>
        <v>40.97744360902256</v>
      </c>
    </row>
    <row r="86" spans="1:19" ht="12.75">
      <c r="A86" s="62" t="s">
        <v>84</v>
      </c>
      <c r="B86" s="62"/>
      <c r="C86" s="71">
        <v>4161</v>
      </c>
      <c r="D86" s="71">
        <v>3071</v>
      </c>
      <c r="E86" s="71">
        <f t="shared" si="7"/>
        <v>73.80437394857006</v>
      </c>
      <c r="F86" s="71"/>
      <c r="G86" s="71">
        <v>641</v>
      </c>
      <c r="H86" s="71">
        <f t="shared" si="8"/>
        <v>15.404950732996875</v>
      </c>
      <c r="I86" s="71">
        <v>931</v>
      </c>
      <c r="J86" s="71">
        <f t="shared" si="9"/>
        <v>22.37442922374429</v>
      </c>
      <c r="K86" s="71">
        <v>1307</v>
      </c>
      <c r="L86" s="71">
        <f t="shared" si="10"/>
        <v>31.41071857726508</v>
      </c>
      <c r="M86" s="71">
        <v>1282</v>
      </c>
      <c r="N86" s="71">
        <f t="shared" si="11"/>
        <v>30.80990146599375</v>
      </c>
      <c r="O86" s="71"/>
      <c r="P86" s="71">
        <v>2127</v>
      </c>
      <c r="Q86" s="71">
        <f t="shared" si="12"/>
        <v>51.117519826964674</v>
      </c>
      <c r="R86" s="71">
        <v>1425</v>
      </c>
      <c r="S86" s="71">
        <f t="shared" si="13"/>
        <v>34.24657534246575</v>
      </c>
    </row>
    <row r="87" spans="1:19" ht="12.75">
      <c r="A87" s="62" t="s">
        <v>90</v>
      </c>
      <c r="B87" s="62"/>
      <c r="C87" s="71">
        <v>6418</v>
      </c>
      <c r="D87" s="71">
        <v>5587</v>
      </c>
      <c r="E87" s="71">
        <f t="shared" si="7"/>
        <v>87.05204113430976</v>
      </c>
      <c r="F87" s="71"/>
      <c r="G87" s="71">
        <v>559</v>
      </c>
      <c r="H87" s="71">
        <f>G87/C87*100</f>
        <v>8.709878466812091</v>
      </c>
      <c r="I87" s="71">
        <v>931</v>
      </c>
      <c r="J87" s="71">
        <f t="shared" si="9"/>
        <v>14.50607665939545</v>
      </c>
      <c r="K87" s="71">
        <v>1913</v>
      </c>
      <c r="L87" s="71">
        <f t="shared" si="10"/>
        <v>29.806793393580556</v>
      </c>
      <c r="M87" s="71">
        <v>3015</v>
      </c>
      <c r="N87" s="71">
        <f t="shared" si="11"/>
        <v>46.977251480211905</v>
      </c>
      <c r="O87" s="71"/>
      <c r="P87" s="71">
        <v>2730</v>
      </c>
      <c r="Q87" s="71">
        <f t="shared" si="12"/>
        <v>42.53661576815207</v>
      </c>
      <c r="R87" s="71">
        <v>2013</v>
      </c>
      <c r="S87" s="71">
        <f t="shared" si="13"/>
        <v>31.36491118728576</v>
      </c>
    </row>
    <row r="88" spans="1:19" ht="12.75">
      <c r="A88" s="62" t="s">
        <v>106</v>
      </c>
      <c r="B88" s="62"/>
      <c r="C88" s="71">
        <v>8861</v>
      </c>
      <c r="D88" s="71">
        <v>4963</v>
      </c>
      <c r="E88" s="71">
        <f t="shared" si="7"/>
        <v>56.009479742692704</v>
      </c>
      <c r="F88" s="71"/>
      <c r="G88" s="71">
        <v>1880</v>
      </c>
      <c r="H88" s="71">
        <f t="shared" si="8"/>
        <v>21.216566978896285</v>
      </c>
      <c r="I88" s="71">
        <v>2366</v>
      </c>
      <c r="J88" s="71">
        <f t="shared" si="9"/>
        <v>26.701275251100327</v>
      </c>
      <c r="K88" s="71">
        <v>3260</v>
      </c>
      <c r="L88" s="71">
        <f t="shared" si="10"/>
        <v>36.79042997404356</v>
      </c>
      <c r="M88" s="71">
        <v>1355</v>
      </c>
      <c r="N88" s="71">
        <f t="shared" si="11"/>
        <v>15.291727795959826</v>
      </c>
      <c r="O88" s="71"/>
      <c r="P88" s="71">
        <v>6194</v>
      </c>
      <c r="Q88" s="71">
        <f t="shared" si="12"/>
        <v>69.90181695068277</v>
      </c>
      <c r="R88" s="71">
        <v>4776</v>
      </c>
      <c r="S88" s="71">
        <f t="shared" si="13"/>
        <v>53.89910845277057</v>
      </c>
    </row>
    <row r="89" spans="1:19" ht="12.75">
      <c r="A89" s="62" t="s">
        <v>112</v>
      </c>
      <c r="B89" s="62"/>
      <c r="C89" s="71">
        <v>2742</v>
      </c>
      <c r="D89" s="71">
        <v>2015</v>
      </c>
      <c r="E89" s="71">
        <f t="shared" si="7"/>
        <v>73.48650619985412</v>
      </c>
      <c r="F89" s="71"/>
      <c r="G89" s="71">
        <v>520</v>
      </c>
      <c r="H89" s="71">
        <f t="shared" si="8"/>
        <v>18.964259664478483</v>
      </c>
      <c r="I89" s="71">
        <v>686</v>
      </c>
      <c r="J89" s="71">
        <f t="shared" si="9"/>
        <v>25.018234865062</v>
      </c>
      <c r="K89" s="71">
        <v>953</v>
      </c>
      <c r="L89" s="71">
        <f t="shared" si="10"/>
        <v>34.755652808169216</v>
      </c>
      <c r="M89" s="71">
        <v>583</v>
      </c>
      <c r="N89" s="71">
        <f t="shared" si="11"/>
        <v>21.2618526622903</v>
      </c>
      <c r="O89" s="71"/>
      <c r="P89" s="71">
        <v>1815</v>
      </c>
      <c r="Q89" s="71">
        <f t="shared" si="12"/>
        <v>66.19256017505471</v>
      </c>
      <c r="R89" s="71">
        <v>1379</v>
      </c>
      <c r="S89" s="71">
        <f t="shared" si="13"/>
        <v>50.29175784099198</v>
      </c>
    </row>
    <row r="90" spans="1:19" ht="12.75">
      <c r="A90" s="61" t="s">
        <v>115</v>
      </c>
      <c r="B90" s="61"/>
      <c r="C90" s="70">
        <v>16233</v>
      </c>
      <c r="D90" s="70">
        <v>8050</v>
      </c>
      <c r="E90" s="70">
        <f t="shared" si="7"/>
        <v>49.59034066407935</v>
      </c>
      <c r="F90" s="70"/>
      <c r="G90" s="70">
        <v>4</v>
      </c>
      <c r="H90" s="70">
        <f t="shared" si="8"/>
        <v>0.02464116306289657</v>
      </c>
      <c r="I90" s="70">
        <v>449</v>
      </c>
      <c r="J90" s="70">
        <f t="shared" si="9"/>
        <v>2.76597055381014</v>
      </c>
      <c r="K90" s="70">
        <v>10098</v>
      </c>
      <c r="L90" s="70">
        <f t="shared" si="10"/>
        <v>62.20661615228239</v>
      </c>
      <c r="M90" s="70">
        <v>5682</v>
      </c>
      <c r="N90" s="70">
        <f t="shared" si="11"/>
        <v>35.002772130844576</v>
      </c>
      <c r="O90" s="70"/>
      <c r="P90" s="70">
        <v>290</v>
      </c>
      <c r="Q90" s="70">
        <f t="shared" si="12"/>
        <v>1.7864843220600013</v>
      </c>
      <c r="R90" s="70">
        <v>173</v>
      </c>
      <c r="S90" s="70">
        <f t="shared" si="13"/>
        <v>1.0657303024702767</v>
      </c>
    </row>
    <row r="91" spans="1:19" ht="12.75">
      <c r="A91" s="62" t="s">
        <v>116</v>
      </c>
      <c r="B91" s="62"/>
      <c r="C91" s="71">
        <v>4353</v>
      </c>
      <c r="D91" s="71">
        <v>2488</v>
      </c>
      <c r="E91" s="71">
        <f t="shared" si="7"/>
        <v>57.15598437858947</v>
      </c>
      <c r="F91" s="71"/>
      <c r="G91" s="78" t="s">
        <v>20</v>
      </c>
      <c r="H91" s="78" t="s">
        <v>20</v>
      </c>
      <c r="I91" s="71">
        <v>50</v>
      </c>
      <c r="J91" s="71">
        <f t="shared" si="9"/>
        <v>1.1486331265793706</v>
      </c>
      <c r="K91" s="71">
        <v>2069</v>
      </c>
      <c r="L91" s="71">
        <f t="shared" si="10"/>
        <v>47.53043877785436</v>
      </c>
      <c r="M91" s="71">
        <v>2234</v>
      </c>
      <c r="N91" s="71">
        <f>M91/C91*100</f>
        <v>51.32092809556627</v>
      </c>
      <c r="O91" s="71"/>
      <c r="P91" s="71">
        <v>91</v>
      </c>
      <c r="Q91" s="71">
        <f t="shared" si="12"/>
        <v>2.090512290374454</v>
      </c>
      <c r="R91" s="71">
        <v>55</v>
      </c>
      <c r="S91" s="71">
        <f t="shared" si="13"/>
        <v>1.2634964392373076</v>
      </c>
    </row>
    <row r="92" spans="1:19" ht="12.75">
      <c r="A92" s="62" t="s">
        <v>117</v>
      </c>
      <c r="B92" s="62"/>
      <c r="C92" s="71">
        <v>4575</v>
      </c>
      <c r="D92" s="71">
        <v>2894</v>
      </c>
      <c r="E92" s="71">
        <f t="shared" si="7"/>
        <v>63.256830601092894</v>
      </c>
      <c r="F92" s="71"/>
      <c r="G92" s="78" t="s">
        <v>20</v>
      </c>
      <c r="H92" s="78" t="s">
        <v>20</v>
      </c>
      <c r="I92" s="71">
        <v>102</v>
      </c>
      <c r="J92" s="71">
        <f t="shared" si="9"/>
        <v>2.2295081967213117</v>
      </c>
      <c r="K92" s="71">
        <v>2532</v>
      </c>
      <c r="L92" s="71">
        <f t="shared" si="10"/>
        <v>55.34426229508197</v>
      </c>
      <c r="M92" s="71">
        <v>1941</v>
      </c>
      <c r="N92" s="71">
        <f t="shared" si="11"/>
        <v>42.42622950819672</v>
      </c>
      <c r="O92" s="71"/>
      <c r="P92" s="71">
        <v>75</v>
      </c>
      <c r="Q92" s="71">
        <f t="shared" si="12"/>
        <v>1.639344262295082</v>
      </c>
      <c r="R92" s="71">
        <v>45</v>
      </c>
      <c r="S92" s="71">
        <f t="shared" si="13"/>
        <v>0.9836065573770493</v>
      </c>
    </row>
    <row r="93" spans="1:19" ht="12.75">
      <c r="A93" s="62" t="s">
        <v>118</v>
      </c>
      <c r="B93" s="62"/>
      <c r="C93" s="71">
        <v>2388</v>
      </c>
      <c r="D93" s="71">
        <v>1073</v>
      </c>
      <c r="E93" s="71">
        <f t="shared" si="7"/>
        <v>44.93299832495812</v>
      </c>
      <c r="F93" s="71"/>
      <c r="G93" s="78" t="s">
        <v>20</v>
      </c>
      <c r="H93" s="78" t="s">
        <v>20</v>
      </c>
      <c r="I93" s="71">
        <v>109</v>
      </c>
      <c r="J93" s="71">
        <f t="shared" si="9"/>
        <v>4.564489112227806</v>
      </c>
      <c r="K93" s="71">
        <v>1894</v>
      </c>
      <c r="L93" s="71">
        <f t="shared" si="10"/>
        <v>79.31323283082077</v>
      </c>
      <c r="M93" s="71">
        <v>385</v>
      </c>
      <c r="N93" s="71">
        <f>M93/C93*100</f>
        <v>16.122278056951426</v>
      </c>
      <c r="O93" s="71"/>
      <c r="P93" s="71">
        <v>54</v>
      </c>
      <c r="Q93" s="71">
        <f t="shared" si="12"/>
        <v>2.261306532663317</v>
      </c>
      <c r="R93" s="71">
        <v>32</v>
      </c>
      <c r="S93" s="71">
        <f t="shared" si="13"/>
        <v>1.340033500837521</v>
      </c>
    </row>
    <row r="94" spans="1:19" ht="12.75">
      <c r="A94" s="62" t="s">
        <v>119</v>
      </c>
      <c r="B94" s="62"/>
      <c r="C94" s="71">
        <v>4325</v>
      </c>
      <c r="D94" s="71">
        <v>1270</v>
      </c>
      <c r="E94" s="71">
        <f t="shared" si="7"/>
        <v>29.364161849710985</v>
      </c>
      <c r="F94" s="71"/>
      <c r="G94" s="78" t="s">
        <v>20</v>
      </c>
      <c r="H94" s="78" t="s">
        <v>20</v>
      </c>
      <c r="I94" s="71">
        <v>175</v>
      </c>
      <c r="J94" s="71">
        <f t="shared" si="9"/>
        <v>4.046242774566474</v>
      </c>
      <c r="K94" s="71">
        <v>3216</v>
      </c>
      <c r="L94" s="71">
        <f t="shared" si="10"/>
        <v>74.35838150289017</v>
      </c>
      <c r="M94" s="71">
        <v>934</v>
      </c>
      <c r="N94" s="71">
        <f t="shared" si="11"/>
        <v>21.595375722543352</v>
      </c>
      <c r="O94" s="71"/>
      <c r="P94" s="71">
        <v>66</v>
      </c>
      <c r="Q94" s="71">
        <f t="shared" si="12"/>
        <v>1.5260115606936415</v>
      </c>
      <c r="R94" s="71">
        <v>38</v>
      </c>
      <c r="S94" s="71">
        <f t="shared" si="13"/>
        <v>0.8786127167630059</v>
      </c>
    </row>
    <row r="95" spans="1:19" ht="12.75">
      <c r="A95" s="62" t="s">
        <v>120</v>
      </c>
      <c r="B95" s="62"/>
      <c r="C95" s="71">
        <v>613</v>
      </c>
      <c r="D95" s="71">
        <v>341</v>
      </c>
      <c r="E95" s="71">
        <f t="shared" si="7"/>
        <v>55.62805872756933</v>
      </c>
      <c r="F95" s="71"/>
      <c r="G95" s="78" t="s">
        <v>20</v>
      </c>
      <c r="H95" s="78" t="s">
        <v>20</v>
      </c>
      <c r="I95" s="71">
        <v>13</v>
      </c>
      <c r="J95" s="71">
        <f t="shared" si="9"/>
        <v>2.1207177814029365</v>
      </c>
      <c r="K95" s="71">
        <v>402</v>
      </c>
      <c r="L95" s="71">
        <f t="shared" si="10"/>
        <v>65.57911908646004</v>
      </c>
      <c r="M95" s="71">
        <v>198</v>
      </c>
      <c r="N95" s="71">
        <f t="shared" si="11"/>
        <v>32.30016313213703</v>
      </c>
      <c r="O95" s="71"/>
      <c r="P95" s="71">
        <v>4</v>
      </c>
      <c r="Q95" s="71">
        <f t="shared" si="12"/>
        <v>0.6525285481239804</v>
      </c>
      <c r="R95" s="71">
        <v>3</v>
      </c>
      <c r="S95" s="71">
        <f t="shared" si="13"/>
        <v>0.48939641109298526</v>
      </c>
    </row>
    <row r="96" spans="1:19" ht="12.75">
      <c r="A96" s="64" t="s">
        <v>121</v>
      </c>
      <c r="B96" s="64"/>
      <c r="C96" s="65">
        <v>2831</v>
      </c>
      <c r="D96" s="65">
        <v>1161</v>
      </c>
      <c r="E96" s="65">
        <f t="shared" si="7"/>
        <v>41.010243730130696</v>
      </c>
      <c r="F96" s="65"/>
      <c r="G96" s="65">
        <v>1627</v>
      </c>
      <c r="H96" s="65">
        <f t="shared" si="8"/>
        <v>57.47085835393854</v>
      </c>
      <c r="I96" s="65">
        <v>588</v>
      </c>
      <c r="J96" s="65">
        <f t="shared" si="9"/>
        <v>20.77004592016955</v>
      </c>
      <c r="K96" s="65">
        <v>480</v>
      </c>
      <c r="L96" s="65">
        <f t="shared" si="10"/>
        <v>16.955139526669022</v>
      </c>
      <c r="M96" s="65">
        <v>136</v>
      </c>
      <c r="N96" s="65">
        <f t="shared" si="11"/>
        <v>4.80395619922289</v>
      </c>
      <c r="O96" s="65"/>
      <c r="P96" s="65">
        <v>2218</v>
      </c>
      <c r="Q96" s="65">
        <f t="shared" si="12"/>
        <v>78.34687389614977</v>
      </c>
      <c r="R96" s="65">
        <v>1169</v>
      </c>
      <c r="S96" s="65">
        <f t="shared" si="13"/>
        <v>41.292829388908515</v>
      </c>
    </row>
    <row r="97" spans="1:19" ht="12.75">
      <c r="A97" s="66"/>
      <c r="B97" s="67"/>
      <c r="C97" s="48"/>
      <c r="D97" s="48"/>
      <c r="E97" s="48"/>
      <c r="F97" s="48"/>
      <c r="G97" s="48"/>
      <c r="H97" s="48"/>
      <c r="I97" s="48"/>
      <c r="J97" s="48"/>
      <c r="K97" s="48"/>
      <c r="L97" s="48"/>
      <c r="M97" s="48"/>
      <c r="N97" s="48"/>
      <c r="O97" s="48"/>
      <c r="P97" s="48"/>
      <c r="Q97" s="48"/>
      <c r="R97" s="48"/>
      <c r="S97" s="48"/>
    </row>
    <row r="98" spans="1:19" ht="12.75" customHeight="1">
      <c r="A98" s="86" t="s">
        <v>122</v>
      </c>
      <c r="B98" s="86"/>
      <c r="C98" s="96"/>
      <c r="D98" s="96"/>
      <c r="E98" s="96"/>
      <c r="F98" s="96"/>
      <c r="G98" s="96"/>
      <c r="H98" s="96"/>
      <c r="I98" s="96"/>
      <c r="J98" s="96"/>
      <c r="K98" s="96"/>
      <c r="L98" s="96"/>
      <c r="M98" s="96"/>
      <c r="N98" s="96"/>
      <c r="O98" s="96"/>
      <c r="P98" s="96"/>
      <c r="Q98" s="96"/>
      <c r="R98" s="96"/>
      <c r="S98" s="96"/>
    </row>
    <row r="99" spans="1:19" ht="258" customHeight="1">
      <c r="A99" s="86" t="s">
        <v>135</v>
      </c>
      <c r="B99" s="86"/>
      <c r="C99" s="95"/>
      <c r="D99" s="95"/>
      <c r="E99" s="95"/>
      <c r="F99" s="95"/>
      <c r="G99" s="95"/>
      <c r="H99" s="95"/>
      <c r="I99" s="95"/>
      <c r="J99" s="95"/>
      <c r="K99" s="95"/>
      <c r="L99" s="95"/>
      <c r="M99" s="95"/>
      <c r="N99" s="95"/>
      <c r="O99" s="95"/>
      <c r="P99" s="95"/>
      <c r="Q99" s="95"/>
      <c r="R99" s="95"/>
      <c r="S99" s="95"/>
    </row>
    <row r="100" spans="3:18" ht="12.75" customHeight="1">
      <c r="C100" s="5"/>
      <c r="D100" s="5"/>
      <c r="K100" s="5"/>
      <c r="M100" s="5"/>
      <c r="P100" s="5"/>
      <c r="R100" s="5"/>
    </row>
    <row r="101" spans="3:18" ht="12.75">
      <c r="C101" s="5"/>
      <c r="D101" s="5"/>
      <c r="G101" s="5"/>
      <c r="I101" s="5"/>
      <c r="K101" s="5"/>
      <c r="M101" s="5"/>
      <c r="P101" s="5"/>
      <c r="R101" s="5"/>
    </row>
    <row r="102" spans="3:18" ht="12.75">
      <c r="C102" s="5"/>
      <c r="D102" s="5"/>
      <c r="P102" s="5"/>
      <c r="R102" s="5"/>
    </row>
    <row r="105" spans="1:19" ht="12.75">
      <c r="A105" s="36"/>
      <c r="D105" s="36"/>
      <c r="E105" s="36"/>
      <c r="G105" s="36"/>
      <c r="H105" s="36"/>
      <c r="I105" s="36"/>
      <c r="J105" s="36"/>
      <c r="K105" s="36"/>
      <c r="L105" s="36"/>
      <c r="M105" s="36"/>
      <c r="N105" s="36"/>
      <c r="P105" s="36"/>
      <c r="Q105" s="36"/>
      <c r="R105" s="36"/>
      <c r="S105" s="36"/>
    </row>
    <row r="106" spans="3:13" ht="12.75">
      <c r="C106" s="5"/>
      <c r="D106" s="5"/>
      <c r="K106" s="5"/>
      <c r="M106" s="5"/>
    </row>
    <row r="107" spans="3:13" ht="12.75">
      <c r="C107" s="5"/>
      <c r="D107" s="5"/>
      <c r="K107" s="5"/>
      <c r="M107" s="5"/>
    </row>
    <row r="108" spans="3:13" ht="12.75">
      <c r="C108" s="5"/>
      <c r="D108" s="5"/>
      <c r="K108" s="5"/>
      <c r="M108" s="5"/>
    </row>
    <row r="109" spans="3:11" ht="12.75">
      <c r="C109" s="5"/>
      <c r="D109" s="5"/>
      <c r="K109" s="5"/>
    </row>
    <row r="110" spans="3:11" ht="12.75">
      <c r="C110" s="5"/>
      <c r="D110" s="5"/>
      <c r="K110" s="5"/>
    </row>
    <row r="112" spans="3:18" ht="12.75">
      <c r="C112" s="5"/>
      <c r="D112" s="5"/>
      <c r="G112" s="5"/>
      <c r="P112" s="5"/>
      <c r="R112" s="5"/>
    </row>
    <row r="114" ht="12.75">
      <c r="A114" s="57"/>
    </row>
  </sheetData>
  <sheetProtection/>
  <mergeCells count="11">
    <mergeCell ref="A1:R1"/>
    <mergeCell ref="A3:O3"/>
    <mergeCell ref="A2:S2"/>
    <mergeCell ref="A99:S99"/>
    <mergeCell ref="A98:S98"/>
    <mergeCell ref="G4:N4"/>
    <mergeCell ref="P4:S4"/>
    <mergeCell ref="G40:N40"/>
    <mergeCell ref="P40:S40"/>
    <mergeCell ref="G79:N79"/>
    <mergeCell ref="P79:S79"/>
  </mergeCells>
  <printOptions/>
  <pageMargins left="0.7874015748031497" right="0.3937007874015748" top="0.7874015748031497" bottom="0.1968503937007874" header="0.5118110236220472" footer="0.5118110236220472"/>
  <pageSetup horizontalDpi="600" verticalDpi="600" orientation="landscape" paperSize="9" scale="95" r:id="rId2"/>
  <rowBreaks count="2" manualBreakCount="2">
    <brk id="38" max="18" man="1"/>
    <brk id="77" max="18" man="1"/>
  </rowBreaks>
  <drawing r:id="rId1"/>
</worksheet>
</file>

<file path=xl/worksheets/sheet4.xml><?xml version="1.0" encoding="utf-8"?>
<worksheet xmlns="http://schemas.openxmlformats.org/spreadsheetml/2006/main" xmlns:r="http://schemas.openxmlformats.org/officeDocument/2006/relationships">
  <dimension ref="A1:Q109"/>
  <sheetViews>
    <sheetView tabSelected="1" view="pageBreakPreview" zoomScale="60" zoomScalePageLayoutView="0" workbookViewId="0" topLeftCell="A1">
      <selection activeCell="Q2" sqref="Q2"/>
    </sheetView>
  </sheetViews>
  <sheetFormatPr defaultColWidth="9.140625" defaultRowHeight="12.75"/>
  <cols>
    <col min="1" max="1" width="21.57421875" style="0" customWidth="1"/>
    <col min="2" max="2" width="8.28125" style="0" customWidth="1"/>
    <col min="3" max="4" width="7.7109375" style="0" customWidth="1"/>
    <col min="5" max="5" width="6.00390625" style="0" customWidth="1"/>
    <col min="6" max="6" width="0.85546875" style="0" customWidth="1"/>
    <col min="7" max="7" width="7.28125" style="0" customWidth="1"/>
    <col min="8" max="8" width="7.140625" style="0" customWidth="1"/>
    <col min="9" max="9" width="6.140625" style="0" customWidth="1"/>
    <col min="10" max="10" width="0.85546875" style="0" customWidth="1"/>
    <col min="11" max="11" width="7.7109375" style="0" customWidth="1"/>
    <col min="12" max="12" width="7.00390625" style="0" customWidth="1"/>
    <col min="13" max="13" width="4.8515625" style="0" customWidth="1"/>
  </cols>
  <sheetData>
    <row r="1" spans="1:13" ht="45" customHeight="1">
      <c r="A1" s="103" t="s">
        <v>137</v>
      </c>
      <c r="B1" s="103"/>
      <c r="C1" s="103"/>
      <c r="D1" s="103"/>
      <c r="E1" s="103"/>
      <c r="F1" s="103"/>
      <c r="G1" s="103"/>
      <c r="H1" s="103"/>
      <c r="I1" s="103"/>
      <c r="J1" s="103"/>
      <c r="K1" s="103"/>
      <c r="L1" s="103"/>
      <c r="M1" s="103"/>
    </row>
    <row r="2" spans="1:17" ht="51" customHeight="1">
      <c r="A2" s="104" t="s">
        <v>35</v>
      </c>
      <c r="B2" s="104"/>
      <c r="C2" s="104"/>
      <c r="D2" s="104"/>
      <c r="E2" s="104"/>
      <c r="F2" s="104"/>
      <c r="G2" s="104"/>
      <c r="H2" s="104"/>
      <c r="I2" s="104"/>
      <c r="J2" s="104"/>
      <c r="K2" s="104"/>
      <c r="L2" s="104"/>
      <c r="M2" s="104"/>
      <c r="Q2" s="56"/>
    </row>
    <row r="3" spans="1:13" ht="12.75">
      <c r="A3" s="58" t="s">
        <v>36</v>
      </c>
      <c r="B3" s="58"/>
      <c r="C3" s="105" t="s">
        <v>7</v>
      </c>
      <c r="D3" s="105"/>
      <c r="E3" s="105"/>
      <c r="F3" s="60"/>
      <c r="G3" s="105" t="s">
        <v>8</v>
      </c>
      <c r="H3" s="105"/>
      <c r="I3" s="105"/>
      <c r="J3" s="60"/>
      <c r="K3" s="105" t="s">
        <v>2</v>
      </c>
      <c r="L3" s="105"/>
      <c r="M3" s="105"/>
    </row>
    <row r="4" spans="1:13" ht="45">
      <c r="A4" s="6" t="s">
        <v>125</v>
      </c>
      <c r="B4" s="6"/>
      <c r="C4" s="8" t="s">
        <v>126</v>
      </c>
      <c r="D4" s="8" t="s">
        <v>127</v>
      </c>
      <c r="E4" s="8" t="s">
        <v>128</v>
      </c>
      <c r="F4" s="7"/>
      <c r="G4" s="8" t="s">
        <v>126</v>
      </c>
      <c r="H4" s="8" t="s">
        <v>127</v>
      </c>
      <c r="I4" s="8" t="s">
        <v>128</v>
      </c>
      <c r="J4" s="8"/>
      <c r="K4" s="8" t="s">
        <v>126</v>
      </c>
      <c r="L4" s="8" t="s">
        <v>127</v>
      </c>
      <c r="M4" s="8" t="s">
        <v>128</v>
      </c>
    </row>
    <row r="5" spans="1:13" ht="12.75">
      <c r="A5" s="61" t="s">
        <v>47</v>
      </c>
      <c r="B5" s="61"/>
      <c r="C5" s="42">
        <f>203342+1161</f>
        <v>204503</v>
      </c>
      <c r="D5" s="42">
        <f>142060+902</f>
        <v>142962</v>
      </c>
      <c r="E5" s="42">
        <f>D5/C5*100</f>
        <v>69.9070429284656</v>
      </c>
      <c r="F5" s="42"/>
      <c r="G5" s="42">
        <f>134794+1670</f>
        <v>136464</v>
      </c>
      <c r="H5" s="42">
        <f>88998+1316</f>
        <v>90314</v>
      </c>
      <c r="I5" s="42">
        <f>H5/G5*100</f>
        <v>66.18155704068472</v>
      </c>
      <c r="J5" s="42"/>
      <c r="K5" s="42">
        <f>338126+2831</f>
        <v>340957</v>
      </c>
      <c r="L5" s="42">
        <f>231058+2218</f>
        <v>233276</v>
      </c>
      <c r="M5" s="68">
        <f>L5/K5*100</f>
        <v>68.41801165542869</v>
      </c>
    </row>
    <row r="6" spans="1:13" ht="12.75">
      <c r="A6" s="61" t="s">
        <v>48</v>
      </c>
      <c r="B6" s="61"/>
      <c r="C6" s="42">
        <v>203342</v>
      </c>
      <c r="D6" s="42">
        <v>142060</v>
      </c>
      <c r="E6" s="42">
        <f aca="true" t="shared" si="0" ref="E6:E69">D6/C6*100</f>
        <v>69.86259602049749</v>
      </c>
      <c r="F6" s="42"/>
      <c r="G6" s="42">
        <v>134784</v>
      </c>
      <c r="H6" s="42">
        <v>88998</v>
      </c>
      <c r="I6" s="42">
        <f aca="true" t="shared" si="1" ref="I6:I68">H6/G6*100</f>
        <v>66.0300925925926</v>
      </c>
      <c r="J6" s="42"/>
      <c r="K6" s="42">
        <v>338126</v>
      </c>
      <c r="L6" s="42">
        <v>231058</v>
      </c>
      <c r="M6" s="68">
        <f aca="true" t="shared" si="2" ref="M6:M69">L6/K6*100</f>
        <v>68.33488107983415</v>
      </c>
    </row>
    <row r="7" spans="1:13" ht="12.75">
      <c r="A7" s="61" t="s">
        <v>49</v>
      </c>
      <c r="B7" s="61"/>
      <c r="C7" s="42">
        <v>91899</v>
      </c>
      <c r="D7" s="42">
        <v>81455</v>
      </c>
      <c r="E7" s="42">
        <f t="shared" si="0"/>
        <v>88.6353496773632</v>
      </c>
      <c r="F7" s="42"/>
      <c r="G7" s="42">
        <v>54365</v>
      </c>
      <c r="H7" s="42">
        <v>46972</v>
      </c>
      <c r="I7" s="42">
        <f t="shared" si="1"/>
        <v>86.40117722799594</v>
      </c>
      <c r="J7" s="42"/>
      <c r="K7" s="42">
        <v>146264</v>
      </c>
      <c r="L7" s="42">
        <v>128427</v>
      </c>
      <c r="M7" s="68">
        <f t="shared" si="2"/>
        <v>87.80492807526117</v>
      </c>
    </row>
    <row r="8" spans="1:13" ht="12.75">
      <c r="A8" s="61" t="s">
        <v>50</v>
      </c>
      <c r="B8" s="61"/>
      <c r="C8" s="42">
        <v>340</v>
      </c>
      <c r="D8" s="42">
        <v>265</v>
      </c>
      <c r="E8" s="42">
        <f t="shared" si="0"/>
        <v>77.94117647058823</v>
      </c>
      <c r="F8" s="42"/>
      <c r="G8" s="42">
        <v>250</v>
      </c>
      <c r="H8" s="42">
        <v>184</v>
      </c>
      <c r="I8" s="42">
        <f t="shared" si="1"/>
        <v>73.6</v>
      </c>
      <c r="J8" s="42"/>
      <c r="K8" s="42">
        <v>590</v>
      </c>
      <c r="L8" s="42">
        <v>449</v>
      </c>
      <c r="M8" s="68">
        <f t="shared" si="2"/>
        <v>76.10169491525424</v>
      </c>
    </row>
    <row r="9" spans="1:13" ht="12.75">
      <c r="A9" s="62" t="s">
        <v>51</v>
      </c>
      <c r="B9" s="62"/>
      <c r="C9" s="4">
        <v>340</v>
      </c>
      <c r="D9" s="4">
        <v>265</v>
      </c>
      <c r="E9" s="4">
        <f t="shared" si="0"/>
        <v>77.94117647058823</v>
      </c>
      <c r="F9" s="4"/>
      <c r="G9" s="4">
        <v>250</v>
      </c>
      <c r="H9" s="4">
        <v>184</v>
      </c>
      <c r="I9" s="4">
        <f t="shared" si="1"/>
        <v>73.6</v>
      </c>
      <c r="J9" s="4"/>
      <c r="K9" s="4">
        <v>590</v>
      </c>
      <c r="L9" s="4">
        <v>449</v>
      </c>
      <c r="M9" s="69">
        <f t="shared" si="2"/>
        <v>76.10169491525424</v>
      </c>
    </row>
    <row r="10" spans="1:13" ht="12.75">
      <c r="A10" s="61" t="s">
        <v>52</v>
      </c>
      <c r="B10" s="61"/>
      <c r="C10" s="42">
        <v>14710</v>
      </c>
      <c r="D10" s="42">
        <v>13663</v>
      </c>
      <c r="E10" s="42">
        <f t="shared" si="0"/>
        <v>92.8823929299796</v>
      </c>
      <c r="F10" s="42"/>
      <c r="G10" s="42">
        <v>5807</v>
      </c>
      <c r="H10" s="42">
        <v>5162</v>
      </c>
      <c r="I10" s="42">
        <f t="shared" si="1"/>
        <v>88.8927156879628</v>
      </c>
      <c r="J10" s="42"/>
      <c r="K10" s="42">
        <v>20517</v>
      </c>
      <c r="L10" s="42">
        <v>18825</v>
      </c>
      <c r="M10" s="68">
        <f t="shared" si="2"/>
        <v>91.75318028951601</v>
      </c>
    </row>
    <row r="11" spans="1:13" ht="12.75">
      <c r="A11" s="62" t="s">
        <v>130</v>
      </c>
      <c r="B11" s="62"/>
      <c r="C11" s="4">
        <v>889</v>
      </c>
      <c r="D11" s="4">
        <v>835</v>
      </c>
      <c r="E11" s="4">
        <f>D11/C11*100</f>
        <v>93.92575928008999</v>
      </c>
      <c r="F11" s="4"/>
      <c r="G11" s="4">
        <v>970</v>
      </c>
      <c r="H11" s="4">
        <v>901</v>
      </c>
      <c r="I11" s="4">
        <f>H11/G11*100</f>
        <v>92.88659793814433</v>
      </c>
      <c r="J11" s="4"/>
      <c r="K11" s="4">
        <v>1859</v>
      </c>
      <c r="L11" s="4">
        <v>1736</v>
      </c>
      <c r="M11" s="69">
        <f>L11/K11*100</f>
        <v>93.3835395373857</v>
      </c>
    </row>
    <row r="12" spans="1:13" ht="12.75">
      <c r="A12" s="62" t="s">
        <v>53</v>
      </c>
      <c r="B12" s="62"/>
      <c r="C12" s="71">
        <v>4220</v>
      </c>
      <c r="D12" s="71">
        <v>3854</v>
      </c>
      <c r="E12" s="71">
        <f t="shared" si="0"/>
        <v>91.32701421800948</v>
      </c>
      <c r="F12" s="71"/>
      <c r="G12" s="71">
        <v>2620</v>
      </c>
      <c r="H12" s="71">
        <v>2302</v>
      </c>
      <c r="I12" s="71">
        <f t="shared" si="1"/>
        <v>87.86259541984734</v>
      </c>
      <c r="J12" s="71"/>
      <c r="K12" s="71">
        <v>6840</v>
      </c>
      <c r="L12" s="71">
        <v>6156</v>
      </c>
      <c r="M12" s="72">
        <f t="shared" si="2"/>
        <v>90</v>
      </c>
    </row>
    <row r="13" spans="1:13" ht="12.75">
      <c r="A13" s="62" t="s">
        <v>54</v>
      </c>
      <c r="B13" s="62"/>
      <c r="C13" s="71">
        <v>1831</v>
      </c>
      <c r="D13" s="71">
        <v>1622</v>
      </c>
      <c r="E13" s="71">
        <f t="shared" si="0"/>
        <v>88.58547241944292</v>
      </c>
      <c r="F13" s="71"/>
      <c r="G13" s="71">
        <v>874</v>
      </c>
      <c r="H13" s="71">
        <v>738</v>
      </c>
      <c r="I13" s="71">
        <f t="shared" si="1"/>
        <v>84.43935926773455</v>
      </c>
      <c r="J13" s="71"/>
      <c r="K13" s="71">
        <v>2705</v>
      </c>
      <c r="L13" s="71">
        <v>2360</v>
      </c>
      <c r="M13" s="72">
        <f t="shared" si="2"/>
        <v>87.24584103512015</v>
      </c>
    </row>
    <row r="14" spans="1:13" ht="12.75">
      <c r="A14" s="62" t="s">
        <v>55</v>
      </c>
      <c r="B14" s="62"/>
      <c r="C14" s="71">
        <v>7798</v>
      </c>
      <c r="D14" s="71">
        <v>7377</v>
      </c>
      <c r="E14" s="71">
        <f t="shared" si="0"/>
        <v>94.60117978968967</v>
      </c>
      <c r="F14" s="71"/>
      <c r="G14" s="71">
        <v>1364</v>
      </c>
      <c r="H14" s="71">
        <v>1242</v>
      </c>
      <c r="I14" s="71">
        <f t="shared" si="1"/>
        <v>91.0557184750733</v>
      </c>
      <c r="J14" s="71"/>
      <c r="K14" s="71">
        <v>9162</v>
      </c>
      <c r="L14" s="71">
        <v>8619</v>
      </c>
      <c r="M14" s="72">
        <f t="shared" si="2"/>
        <v>94.07334643091028</v>
      </c>
    </row>
    <row r="15" spans="1:13" ht="12.75">
      <c r="A15" s="61" t="s">
        <v>56</v>
      </c>
      <c r="B15" s="61"/>
      <c r="C15" s="70">
        <v>33029</v>
      </c>
      <c r="D15" s="70">
        <v>29407</v>
      </c>
      <c r="E15" s="70">
        <f t="shared" si="0"/>
        <v>89.03387931817494</v>
      </c>
      <c r="F15" s="70"/>
      <c r="G15" s="70">
        <v>11110</v>
      </c>
      <c r="H15" s="70">
        <v>9118</v>
      </c>
      <c r="I15" s="70">
        <f t="shared" si="1"/>
        <v>82.07020702070207</v>
      </c>
      <c r="J15" s="70"/>
      <c r="K15" s="70">
        <v>44139</v>
      </c>
      <c r="L15" s="70">
        <v>38525</v>
      </c>
      <c r="M15" s="72">
        <f t="shared" si="2"/>
        <v>87.28108928611886</v>
      </c>
    </row>
    <row r="16" spans="1:13" ht="12.75">
      <c r="A16" s="62" t="s">
        <v>57</v>
      </c>
      <c r="B16" s="62"/>
      <c r="C16" s="71">
        <v>99</v>
      </c>
      <c r="D16" s="71">
        <v>38</v>
      </c>
      <c r="E16" s="71">
        <f t="shared" si="0"/>
        <v>38.38383838383838</v>
      </c>
      <c r="F16" s="71"/>
      <c r="G16" s="71">
        <v>55</v>
      </c>
      <c r="H16" s="71">
        <v>17</v>
      </c>
      <c r="I16" s="71">
        <f t="shared" si="1"/>
        <v>30.909090909090907</v>
      </c>
      <c r="J16" s="71"/>
      <c r="K16" s="71">
        <v>154</v>
      </c>
      <c r="L16" s="71">
        <v>55</v>
      </c>
      <c r="M16" s="72">
        <f t="shared" si="2"/>
        <v>35.714285714285715</v>
      </c>
    </row>
    <row r="17" spans="1:13" ht="12.75">
      <c r="A17" s="62" t="s">
        <v>58</v>
      </c>
      <c r="B17" s="62"/>
      <c r="C17" s="71">
        <v>31255</v>
      </c>
      <c r="D17" s="71">
        <v>28315</v>
      </c>
      <c r="E17" s="71">
        <f t="shared" si="0"/>
        <v>90.59350503919373</v>
      </c>
      <c r="F17" s="71"/>
      <c r="G17" s="71">
        <v>10889</v>
      </c>
      <c r="H17" s="71">
        <v>9014</v>
      </c>
      <c r="I17" s="71">
        <f t="shared" si="1"/>
        <v>82.78078795114335</v>
      </c>
      <c r="J17" s="71"/>
      <c r="K17" s="71">
        <v>42144</v>
      </c>
      <c r="L17" s="71">
        <v>37329</v>
      </c>
      <c r="M17" s="72">
        <f t="shared" si="2"/>
        <v>88.5748861047836</v>
      </c>
    </row>
    <row r="18" spans="1:13" ht="12.75">
      <c r="A18" s="62" t="s">
        <v>131</v>
      </c>
      <c r="B18" s="62"/>
      <c r="C18" s="71">
        <v>5</v>
      </c>
      <c r="D18" s="71">
        <v>0</v>
      </c>
      <c r="E18" s="71">
        <f>D18/C18*100</f>
        <v>0</v>
      </c>
      <c r="F18" s="71"/>
      <c r="G18" s="78" t="s">
        <v>20</v>
      </c>
      <c r="H18" s="71">
        <v>0</v>
      </c>
      <c r="I18" s="78" t="s">
        <v>20</v>
      </c>
      <c r="J18" s="71"/>
      <c r="K18" s="71">
        <v>5</v>
      </c>
      <c r="L18" s="71">
        <v>0</v>
      </c>
      <c r="M18" s="72">
        <f>L18/K18*100</f>
        <v>0</v>
      </c>
    </row>
    <row r="19" spans="1:13" ht="12.75">
      <c r="A19" s="62" t="s">
        <v>59</v>
      </c>
      <c r="B19" s="62"/>
      <c r="C19" s="71">
        <v>1106</v>
      </c>
      <c r="D19" s="71">
        <v>541</v>
      </c>
      <c r="E19" s="71">
        <f t="shared" si="0"/>
        <v>48.91500904159132</v>
      </c>
      <c r="F19" s="71"/>
      <c r="G19" s="71">
        <v>87</v>
      </c>
      <c r="H19" s="71">
        <v>18</v>
      </c>
      <c r="I19" s="71">
        <f t="shared" si="1"/>
        <v>20.689655172413794</v>
      </c>
      <c r="J19" s="71"/>
      <c r="K19" s="71">
        <v>1193</v>
      </c>
      <c r="L19" s="71">
        <v>559</v>
      </c>
      <c r="M19" s="72">
        <f t="shared" si="2"/>
        <v>46.85666387259011</v>
      </c>
    </row>
    <row r="20" spans="1:13" ht="12.75">
      <c r="A20" s="62" t="s">
        <v>60</v>
      </c>
      <c r="B20" s="62"/>
      <c r="C20" s="71">
        <v>565</v>
      </c>
      <c r="D20" s="71">
        <v>513</v>
      </c>
      <c r="E20" s="71">
        <f t="shared" si="0"/>
        <v>90.79646017699115</v>
      </c>
      <c r="F20" s="71"/>
      <c r="G20" s="71">
        <v>78</v>
      </c>
      <c r="H20" s="71">
        <v>69</v>
      </c>
      <c r="I20" s="71">
        <f t="shared" si="1"/>
        <v>88.46153846153845</v>
      </c>
      <c r="J20" s="71"/>
      <c r="K20" s="71">
        <v>643</v>
      </c>
      <c r="L20" s="71">
        <v>582</v>
      </c>
      <c r="M20" s="72">
        <f t="shared" si="2"/>
        <v>90.51321928460342</v>
      </c>
    </row>
    <row r="21" spans="1:13" ht="12.75">
      <c r="A21" s="61" t="s">
        <v>61</v>
      </c>
      <c r="B21" s="61"/>
      <c r="C21" s="70">
        <v>1620</v>
      </c>
      <c r="D21" s="70">
        <v>1462</v>
      </c>
      <c r="E21" s="70">
        <f t="shared" si="0"/>
        <v>90.24691358024691</v>
      </c>
      <c r="F21" s="70"/>
      <c r="G21" s="70">
        <v>450</v>
      </c>
      <c r="H21" s="70">
        <v>397</v>
      </c>
      <c r="I21" s="70">
        <f t="shared" si="1"/>
        <v>88.22222222222223</v>
      </c>
      <c r="J21" s="70"/>
      <c r="K21" s="70">
        <v>2070</v>
      </c>
      <c r="L21" s="70">
        <v>1859</v>
      </c>
      <c r="M21" s="72">
        <f t="shared" si="2"/>
        <v>89.80676328502415</v>
      </c>
    </row>
    <row r="22" spans="1:13" ht="12.75">
      <c r="A22" s="62" t="s">
        <v>62</v>
      </c>
      <c r="B22" s="62"/>
      <c r="C22" s="71">
        <v>965</v>
      </c>
      <c r="D22" s="71">
        <v>901</v>
      </c>
      <c r="E22" s="71">
        <f t="shared" si="0"/>
        <v>93.3678756476684</v>
      </c>
      <c r="F22" s="71"/>
      <c r="G22" s="71">
        <v>370</v>
      </c>
      <c r="H22" s="71">
        <v>336</v>
      </c>
      <c r="I22" s="71">
        <f t="shared" si="1"/>
        <v>90.81081081081082</v>
      </c>
      <c r="J22" s="71"/>
      <c r="K22" s="71">
        <v>1335</v>
      </c>
      <c r="L22" s="71">
        <v>1237</v>
      </c>
      <c r="M22" s="72">
        <f t="shared" si="2"/>
        <v>92.65917602996254</v>
      </c>
    </row>
    <row r="23" spans="1:13" ht="12.75">
      <c r="A23" s="62" t="s">
        <v>63</v>
      </c>
      <c r="B23" s="62"/>
      <c r="C23" s="71">
        <v>664</v>
      </c>
      <c r="D23" s="71">
        <v>570</v>
      </c>
      <c r="E23" s="71">
        <f t="shared" si="0"/>
        <v>85.8433734939759</v>
      </c>
      <c r="F23" s="71"/>
      <c r="G23" s="71">
        <v>88</v>
      </c>
      <c r="H23" s="71">
        <v>68</v>
      </c>
      <c r="I23" s="71">
        <f t="shared" si="1"/>
        <v>77.27272727272727</v>
      </c>
      <c r="J23" s="71"/>
      <c r="K23" s="71">
        <v>752</v>
      </c>
      <c r="L23" s="71">
        <v>638</v>
      </c>
      <c r="M23" s="72">
        <f t="shared" si="2"/>
        <v>84.8404255319149</v>
      </c>
    </row>
    <row r="24" spans="1:13" ht="12.75">
      <c r="A24" s="61" t="s">
        <v>64</v>
      </c>
      <c r="B24" s="61"/>
      <c r="C24" s="70">
        <v>9324</v>
      </c>
      <c r="D24" s="70">
        <v>8597</v>
      </c>
      <c r="E24" s="70">
        <f t="shared" si="0"/>
        <v>92.2029172029172</v>
      </c>
      <c r="F24" s="70"/>
      <c r="G24" s="70">
        <v>27339</v>
      </c>
      <c r="H24" s="70">
        <v>24477</v>
      </c>
      <c r="I24" s="70">
        <f t="shared" si="1"/>
        <v>89.53143860419182</v>
      </c>
      <c r="J24" s="70"/>
      <c r="K24" s="70">
        <v>36663</v>
      </c>
      <c r="L24" s="70">
        <v>33074</v>
      </c>
      <c r="M24" s="72">
        <f t="shared" si="2"/>
        <v>90.21083926574475</v>
      </c>
    </row>
    <row r="25" spans="1:13" ht="12.75">
      <c r="A25" s="62" t="s">
        <v>65</v>
      </c>
      <c r="B25" s="62"/>
      <c r="C25" s="71">
        <v>640</v>
      </c>
      <c r="D25" s="71">
        <v>571</v>
      </c>
      <c r="E25" s="71">
        <f t="shared" si="0"/>
        <v>89.21875</v>
      </c>
      <c r="F25" s="71"/>
      <c r="G25" s="71">
        <v>430</v>
      </c>
      <c r="H25" s="71">
        <v>362</v>
      </c>
      <c r="I25" s="71">
        <f t="shared" si="1"/>
        <v>84.18604651162791</v>
      </c>
      <c r="J25" s="71"/>
      <c r="K25" s="71">
        <v>1070</v>
      </c>
      <c r="L25" s="71">
        <v>933</v>
      </c>
      <c r="M25" s="72">
        <f t="shared" si="2"/>
        <v>87.19626168224299</v>
      </c>
    </row>
    <row r="26" spans="1:13" ht="12.75">
      <c r="A26" s="62" t="s">
        <v>66</v>
      </c>
      <c r="B26" s="62"/>
      <c r="C26" s="71">
        <v>53</v>
      </c>
      <c r="D26" s="71">
        <v>52</v>
      </c>
      <c r="E26" s="71">
        <f t="shared" si="0"/>
        <v>98.11320754716981</v>
      </c>
      <c r="F26" s="71"/>
      <c r="G26" s="71">
        <v>162</v>
      </c>
      <c r="H26" s="71">
        <v>154</v>
      </c>
      <c r="I26" s="71">
        <f t="shared" si="1"/>
        <v>95.06172839506173</v>
      </c>
      <c r="J26" s="71"/>
      <c r="K26" s="71">
        <v>215</v>
      </c>
      <c r="L26" s="71">
        <v>206</v>
      </c>
      <c r="M26" s="72">
        <f t="shared" si="2"/>
        <v>95.81395348837209</v>
      </c>
    </row>
    <row r="27" spans="1:13" ht="12.75">
      <c r="A27" s="62" t="s">
        <v>67</v>
      </c>
      <c r="B27" s="62"/>
      <c r="C27" s="71">
        <v>6242</v>
      </c>
      <c r="D27" s="71">
        <v>5791</v>
      </c>
      <c r="E27" s="71">
        <f t="shared" si="0"/>
        <v>92.77475168215315</v>
      </c>
      <c r="F27" s="71"/>
      <c r="G27" s="71">
        <v>18418</v>
      </c>
      <c r="H27" s="71">
        <v>16608</v>
      </c>
      <c r="I27" s="71">
        <f t="shared" si="1"/>
        <v>90.17265718319035</v>
      </c>
      <c r="J27" s="71"/>
      <c r="K27" s="71">
        <v>24660</v>
      </c>
      <c r="L27" s="71">
        <v>22399</v>
      </c>
      <c r="M27" s="72">
        <f t="shared" si="2"/>
        <v>90.83130575831305</v>
      </c>
    </row>
    <row r="28" spans="1:13" ht="12.75">
      <c r="A28" s="62" t="s">
        <v>68</v>
      </c>
      <c r="B28" s="62"/>
      <c r="C28" s="71">
        <v>2307</v>
      </c>
      <c r="D28" s="71">
        <v>2104</v>
      </c>
      <c r="E28" s="71">
        <f t="shared" si="0"/>
        <v>91.20069354139575</v>
      </c>
      <c r="F28" s="71"/>
      <c r="G28" s="71">
        <v>7625</v>
      </c>
      <c r="H28" s="71">
        <v>6742</v>
      </c>
      <c r="I28" s="71">
        <f t="shared" si="1"/>
        <v>88.41967213114754</v>
      </c>
      <c r="J28" s="71"/>
      <c r="K28" s="71">
        <v>9932</v>
      </c>
      <c r="L28" s="71">
        <v>8846</v>
      </c>
      <c r="M28" s="72">
        <f t="shared" si="2"/>
        <v>89.06564639548932</v>
      </c>
    </row>
    <row r="29" spans="1:13" ht="12.75">
      <c r="A29" s="62" t="s">
        <v>69</v>
      </c>
      <c r="B29" s="62"/>
      <c r="C29" s="71">
        <v>13</v>
      </c>
      <c r="D29" s="71">
        <v>13</v>
      </c>
      <c r="E29" s="71">
        <f t="shared" si="0"/>
        <v>100</v>
      </c>
      <c r="F29" s="71"/>
      <c r="G29" s="71">
        <v>333</v>
      </c>
      <c r="H29" s="71">
        <v>301</v>
      </c>
      <c r="I29" s="71">
        <f t="shared" si="1"/>
        <v>90.39039039039038</v>
      </c>
      <c r="J29" s="71"/>
      <c r="K29" s="71">
        <v>346</v>
      </c>
      <c r="L29" s="71">
        <v>314</v>
      </c>
      <c r="M29" s="72">
        <f t="shared" si="2"/>
        <v>90.7514450867052</v>
      </c>
    </row>
    <row r="30" spans="1:13" ht="12.75">
      <c r="A30" s="62" t="s">
        <v>70</v>
      </c>
      <c r="B30" s="62"/>
      <c r="C30" s="71">
        <v>77</v>
      </c>
      <c r="D30" s="71">
        <v>73</v>
      </c>
      <c r="E30" s="71">
        <f t="shared" si="0"/>
        <v>94.8051948051948</v>
      </c>
      <c r="F30" s="71"/>
      <c r="G30" s="71">
        <v>446</v>
      </c>
      <c r="H30" s="71">
        <v>380</v>
      </c>
      <c r="I30" s="71">
        <f t="shared" si="1"/>
        <v>85.20179372197309</v>
      </c>
      <c r="J30" s="71"/>
      <c r="K30" s="71">
        <v>523</v>
      </c>
      <c r="L30" s="71">
        <v>453</v>
      </c>
      <c r="M30" s="72">
        <f t="shared" si="2"/>
        <v>86.61567877629062</v>
      </c>
    </row>
    <row r="31" spans="1:13" ht="12.75">
      <c r="A31" s="62" t="s">
        <v>71</v>
      </c>
      <c r="B31" s="62"/>
      <c r="C31" s="71">
        <v>16</v>
      </c>
      <c r="D31" s="71">
        <v>13</v>
      </c>
      <c r="E31" s="71">
        <f t="shared" si="0"/>
        <v>81.25</v>
      </c>
      <c r="F31" s="71"/>
      <c r="G31" s="71">
        <v>12</v>
      </c>
      <c r="H31" s="71">
        <v>10</v>
      </c>
      <c r="I31" s="71">
        <f t="shared" si="1"/>
        <v>83.33333333333334</v>
      </c>
      <c r="J31" s="71"/>
      <c r="K31" s="71">
        <v>28</v>
      </c>
      <c r="L31" s="71">
        <v>23</v>
      </c>
      <c r="M31" s="72">
        <f t="shared" si="2"/>
        <v>82.14285714285714</v>
      </c>
    </row>
    <row r="32" spans="1:13" ht="12.75">
      <c r="A32" s="61" t="s">
        <v>72</v>
      </c>
      <c r="B32" s="61"/>
      <c r="C32" s="70">
        <v>1360</v>
      </c>
      <c r="D32" s="70">
        <v>1276</v>
      </c>
      <c r="E32" s="70">
        <f t="shared" si="0"/>
        <v>93.82352941176471</v>
      </c>
      <c r="F32" s="70"/>
      <c r="G32" s="70">
        <v>804</v>
      </c>
      <c r="H32" s="70">
        <v>741</v>
      </c>
      <c r="I32" s="70">
        <f t="shared" si="1"/>
        <v>92.16417910447761</v>
      </c>
      <c r="J32" s="70"/>
      <c r="K32" s="70">
        <v>2164</v>
      </c>
      <c r="L32" s="70">
        <v>2017</v>
      </c>
      <c r="M32" s="72">
        <f>L32/K32*100</f>
        <v>93.20702402957485</v>
      </c>
    </row>
    <row r="33" spans="1:13" ht="12.75">
      <c r="A33" s="62" t="s">
        <v>73</v>
      </c>
      <c r="B33" s="62"/>
      <c r="C33" s="71">
        <v>381</v>
      </c>
      <c r="D33" s="71">
        <v>370</v>
      </c>
      <c r="E33" s="71">
        <f t="shared" si="0"/>
        <v>97.11286089238845</v>
      </c>
      <c r="F33" s="71"/>
      <c r="G33" s="71">
        <v>123</v>
      </c>
      <c r="H33" s="71">
        <v>116</v>
      </c>
      <c r="I33" s="71">
        <f t="shared" si="1"/>
        <v>94.3089430894309</v>
      </c>
      <c r="J33" s="71"/>
      <c r="K33" s="71">
        <v>504</v>
      </c>
      <c r="L33" s="71">
        <v>486</v>
      </c>
      <c r="M33" s="72">
        <f>L33/K33*100</f>
        <v>96.42857142857143</v>
      </c>
    </row>
    <row r="34" spans="1:13" ht="12.75">
      <c r="A34" s="62" t="s">
        <v>74</v>
      </c>
      <c r="B34" s="62"/>
      <c r="C34" s="71">
        <v>81</v>
      </c>
      <c r="D34" s="71">
        <v>79</v>
      </c>
      <c r="E34" s="71">
        <f t="shared" si="0"/>
        <v>97.53086419753086</v>
      </c>
      <c r="F34" s="71"/>
      <c r="G34" s="78" t="s">
        <v>20</v>
      </c>
      <c r="H34" s="78" t="s">
        <v>20</v>
      </c>
      <c r="I34" s="78" t="s">
        <v>20</v>
      </c>
      <c r="J34" s="71"/>
      <c r="K34" s="71">
        <v>81</v>
      </c>
      <c r="L34" s="71">
        <v>79</v>
      </c>
      <c r="M34" s="72">
        <f t="shared" si="2"/>
        <v>97.53086419753086</v>
      </c>
    </row>
    <row r="35" spans="1:13" ht="12.75">
      <c r="A35" s="62" t="s">
        <v>75</v>
      </c>
      <c r="B35" s="62"/>
      <c r="C35" s="71">
        <v>83</v>
      </c>
      <c r="D35" s="71">
        <v>78</v>
      </c>
      <c r="E35" s="71">
        <f t="shared" si="0"/>
        <v>93.97590361445783</v>
      </c>
      <c r="F35" s="71"/>
      <c r="G35" s="71">
        <v>4</v>
      </c>
      <c r="H35" s="78" t="s">
        <v>20</v>
      </c>
      <c r="I35" s="78" t="s">
        <v>20</v>
      </c>
      <c r="J35" s="71"/>
      <c r="K35" s="71">
        <v>87</v>
      </c>
      <c r="L35" s="71">
        <v>78</v>
      </c>
      <c r="M35" s="72">
        <f t="shared" si="2"/>
        <v>89.65517241379311</v>
      </c>
    </row>
    <row r="36" spans="1:13" ht="12.75">
      <c r="A36" s="62" t="s">
        <v>76</v>
      </c>
      <c r="B36" s="62"/>
      <c r="C36" s="71">
        <v>38</v>
      </c>
      <c r="D36" s="71">
        <v>37</v>
      </c>
      <c r="E36" s="71">
        <f t="shared" si="0"/>
        <v>97.36842105263158</v>
      </c>
      <c r="F36" s="71"/>
      <c r="G36" s="71">
        <v>12</v>
      </c>
      <c r="H36" s="71">
        <v>10</v>
      </c>
      <c r="I36" s="71">
        <f t="shared" si="1"/>
        <v>83.33333333333334</v>
      </c>
      <c r="J36" s="71"/>
      <c r="K36" s="71">
        <v>50</v>
      </c>
      <c r="L36" s="71">
        <v>47</v>
      </c>
      <c r="M36" s="72">
        <f t="shared" si="2"/>
        <v>94</v>
      </c>
    </row>
    <row r="37" spans="1:13" ht="12.75">
      <c r="A37" s="62" t="s">
        <v>77</v>
      </c>
      <c r="B37" s="62"/>
      <c r="C37" s="71">
        <v>117</v>
      </c>
      <c r="D37" s="71">
        <v>111</v>
      </c>
      <c r="E37" s="71">
        <f t="shared" si="0"/>
        <v>94.87179487179486</v>
      </c>
      <c r="F37" s="71"/>
      <c r="G37" s="71">
        <v>291</v>
      </c>
      <c r="H37" s="71">
        <v>280</v>
      </c>
      <c r="I37" s="71">
        <f t="shared" si="1"/>
        <v>96.21993127147766</v>
      </c>
      <c r="J37" s="71"/>
      <c r="K37" s="71">
        <v>408</v>
      </c>
      <c r="L37" s="71">
        <v>391</v>
      </c>
      <c r="M37" s="72">
        <f t="shared" si="2"/>
        <v>95.83333333333334</v>
      </c>
    </row>
    <row r="38" spans="1:13" ht="12.75">
      <c r="A38" s="62" t="s">
        <v>78</v>
      </c>
      <c r="B38" s="62"/>
      <c r="C38" s="71">
        <v>380</v>
      </c>
      <c r="D38" s="71">
        <v>345</v>
      </c>
      <c r="E38" s="71">
        <f t="shared" si="0"/>
        <v>90.78947368421053</v>
      </c>
      <c r="F38" s="71"/>
      <c r="G38" s="71">
        <v>101</v>
      </c>
      <c r="H38" s="71">
        <v>91</v>
      </c>
      <c r="I38" s="71">
        <f t="shared" si="1"/>
        <v>90.0990099009901</v>
      </c>
      <c r="J38" s="71"/>
      <c r="K38" s="71">
        <v>481</v>
      </c>
      <c r="L38" s="71">
        <v>436</v>
      </c>
      <c r="M38" s="72">
        <f t="shared" si="2"/>
        <v>90.64449064449065</v>
      </c>
    </row>
    <row r="39" spans="1:13" ht="12.75">
      <c r="A39" s="62" t="s">
        <v>79</v>
      </c>
      <c r="B39" s="62"/>
      <c r="C39" s="71">
        <v>92</v>
      </c>
      <c r="D39" s="71">
        <v>86</v>
      </c>
      <c r="E39" s="71">
        <f t="shared" si="0"/>
        <v>93.47826086956522</v>
      </c>
      <c r="F39" s="71"/>
      <c r="G39" s="71">
        <v>47</v>
      </c>
      <c r="H39" s="71">
        <v>45</v>
      </c>
      <c r="I39" s="71">
        <f t="shared" si="1"/>
        <v>95.74468085106383</v>
      </c>
      <c r="J39" s="71"/>
      <c r="K39" s="71">
        <v>139</v>
      </c>
      <c r="L39" s="71">
        <v>131</v>
      </c>
      <c r="M39" s="72">
        <f t="shared" si="2"/>
        <v>94.24460431654677</v>
      </c>
    </row>
    <row r="40" spans="1:13" ht="12.75">
      <c r="A40" s="62" t="s">
        <v>80</v>
      </c>
      <c r="B40" s="62"/>
      <c r="C40" s="71">
        <v>29</v>
      </c>
      <c r="D40" s="71">
        <v>28</v>
      </c>
      <c r="E40" s="71">
        <f t="shared" si="0"/>
        <v>96.55172413793103</v>
      </c>
      <c r="F40" s="71"/>
      <c r="G40" s="71">
        <v>64</v>
      </c>
      <c r="H40" s="71">
        <v>54</v>
      </c>
      <c r="I40" s="71">
        <f t="shared" si="1"/>
        <v>84.375</v>
      </c>
      <c r="J40" s="71"/>
      <c r="K40" s="71">
        <v>93</v>
      </c>
      <c r="L40" s="71">
        <v>82</v>
      </c>
      <c r="M40" s="72">
        <f t="shared" si="2"/>
        <v>88.17204301075269</v>
      </c>
    </row>
    <row r="41" spans="1:13" ht="12.75">
      <c r="A41" s="62" t="s">
        <v>81</v>
      </c>
      <c r="B41" s="62"/>
      <c r="C41" s="71">
        <v>24</v>
      </c>
      <c r="D41" s="71">
        <v>21</v>
      </c>
      <c r="E41" s="71">
        <f t="shared" si="0"/>
        <v>87.5</v>
      </c>
      <c r="F41" s="71"/>
      <c r="G41" s="71">
        <v>132</v>
      </c>
      <c r="H41" s="71">
        <v>116</v>
      </c>
      <c r="I41" s="71">
        <f t="shared" si="1"/>
        <v>87.87878787878788</v>
      </c>
      <c r="J41" s="71"/>
      <c r="K41" s="71">
        <v>156</v>
      </c>
      <c r="L41" s="71">
        <v>137</v>
      </c>
      <c r="M41" s="72">
        <f t="shared" si="2"/>
        <v>87.82051282051282</v>
      </c>
    </row>
    <row r="42" spans="1:13" ht="12.75">
      <c r="A42" s="62" t="s">
        <v>82</v>
      </c>
      <c r="B42" s="62"/>
      <c r="C42" s="71">
        <v>135</v>
      </c>
      <c r="D42" s="71">
        <v>121</v>
      </c>
      <c r="E42" s="71">
        <f t="shared" si="0"/>
        <v>89.62962962962962</v>
      </c>
      <c r="F42" s="71"/>
      <c r="G42" s="71">
        <v>29</v>
      </c>
      <c r="H42" s="71">
        <v>26</v>
      </c>
      <c r="I42" s="71">
        <f t="shared" si="1"/>
        <v>89.65517241379311</v>
      </c>
      <c r="J42" s="71"/>
      <c r="K42" s="71">
        <v>164</v>
      </c>
      <c r="L42" s="71">
        <v>147</v>
      </c>
      <c r="M42" s="72">
        <f t="shared" si="2"/>
        <v>89.63414634146342</v>
      </c>
    </row>
    <row r="43" spans="1:13" ht="12.75">
      <c r="A43" s="61" t="s">
        <v>84</v>
      </c>
      <c r="B43" s="61"/>
      <c r="C43" s="70">
        <v>5445</v>
      </c>
      <c r="D43" s="70">
        <v>4435</v>
      </c>
      <c r="E43" s="70">
        <f t="shared" si="0"/>
        <v>81.45087235996327</v>
      </c>
      <c r="F43" s="70"/>
      <c r="G43" s="70">
        <v>3550</v>
      </c>
      <c r="H43" s="70">
        <v>2978</v>
      </c>
      <c r="I43" s="70">
        <f t="shared" si="1"/>
        <v>83.88732394366197</v>
      </c>
      <c r="J43" s="70"/>
      <c r="K43" s="70">
        <v>8995</v>
      </c>
      <c r="L43" s="70">
        <v>7413</v>
      </c>
      <c r="M43" s="79">
        <f t="shared" si="2"/>
        <v>82.4124513618677</v>
      </c>
    </row>
    <row r="44" spans="1:13" ht="12.75">
      <c r="A44" s="62" t="s">
        <v>85</v>
      </c>
      <c r="B44" s="62"/>
      <c r="C44" s="71">
        <v>3554</v>
      </c>
      <c r="D44" s="71">
        <v>3197</v>
      </c>
      <c r="E44" s="71">
        <f t="shared" si="0"/>
        <v>89.95498030388295</v>
      </c>
      <c r="F44" s="71"/>
      <c r="G44" s="71">
        <v>2828</v>
      </c>
      <c r="H44" s="71">
        <v>2460</v>
      </c>
      <c r="I44" s="71">
        <f t="shared" si="1"/>
        <v>86.98727015558698</v>
      </c>
      <c r="J44" s="71"/>
      <c r="K44" s="71">
        <v>6382</v>
      </c>
      <c r="L44" s="71">
        <v>5657</v>
      </c>
      <c r="M44" s="72">
        <f t="shared" si="2"/>
        <v>88.63992478846757</v>
      </c>
    </row>
    <row r="45" spans="1:13" ht="12.75">
      <c r="A45" s="62" t="s">
        <v>86</v>
      </c>
      <c r="B45" s="62"/>
      <c r="C45" s="71">
        <v>215</v>
      </c>
      <c r="D45" s="71">
        <v>210</v>
      </c>
      <c r="E45" s="71">
        <f t="shared" si="0"/>
        <v>97.67441860465115</v>
      </c>
      <c r="F45" s="71"/>
      <c r="G45" s="71">
        <v>49</v>
      </c>
      <c r="H45" s="71">
        <v>47</v>
      </c>
      <c r="I45" s="71">
        <f t="shared" si="1"/>
        <v>95.91836734693877</v>
      </c>
      <c r="J45" s="71"/>
      <c r="K45" s="71">
        <v>264</v>
      </c>
      <c r="L45" s="71">
        <v>257</v>
      </c>
      <c r="M45" s="72">
        <f t="shared" si="2"/>
        <v>97.34848484848484</v>
      </c>
    </row>
    <row r="46" spans="1:13" ht="12.75">
      <c r="A46" s="62" t="s">
        <v>87</v>
      </c>
      <c r="B46" s="62"/>
      <c r="C46" s="71">
        <v>551</v>
      </c>
      <c r="D46" s="71">
        <v>7</v>
      </c>
      <c r="E46" s="71">
        <f t="shared" si="0"/>
        <v>1.2704174228675136</v>
      </c>
      <c r="F46" s="71"/>
      <c r="G46" s="71">
        <v>155</v>
      </c>
      <c r="H46" s="78" t="s">
        <v>20</v>
      </c>
      <c r="I46" s="78" t="s">
        <v>20</v>
      </c>
      <c r="J46" s="71"/>
      <c r="K46" s="71">
        <v>706</v>
      </c>
      <c r="L46" s="71">
        <v>7</v>
      </c>
      <c r="M46" s="72">
        <f>L46/K46*100</f>
        <v>0.9915014164305949</v>
      </c>
    </row>
    <row r="47" spans="1:13" ht="12.75">
      <c r="A47" s="62" t="s">
        <v>88</v>
      </c>
      <c r="B47" s="62"/>
      <c r="C47" s="71">
        <v>750</v>
      </c>
      <c r="D47" s="71">
        <v>705</v>
      </c>
      <c r="E47" s="71">
        <f t="shared" si="0"/>
        <v>94</v>
      </c>
      <c r="F47" s="71"/>
      <c r="G47" s="71">
        <v>433</v>
      </c>
      <c r="H47" s="71">
        <v>401</v>
      </c>
      <c r="I47" s="71">
        <f t="shared" si="1"/>
        <v>92.60969976905312</v>
      </c>
      <c r="J47" s="71"/>
      <c r="K47" s="71">
        <v>1183</v>
      </c>
      <c r="L47" s="71">
        <v>1106</v>
      </c>
      <c r="M47" s="72">
        <f t="shared" si="2"/>
        <v>93.49112426035504</v>
      </c>
    </row>
    <row r="48" spans="1:13" ht="12.75">
      <c r="A48" s="62" t="s">
        <v>89</v>
      </c>
      <c r="B48" s="62"/>
      <c r="C48" s="71">
        <v>390</v>
      </c>
      <c r="D48" s="71">
        <v>330</v>
      </c>
      <c r="E48" s="71">
        <f t="shared" si="0"/>
        <v>84.61538461538461</v>
      </c>
      <c r="F48" s="71"/>
      <c r="G48" s="71">
        <v>94</v>
      </c>
      <c r="H48" s="71">
        <v>75</v>
      </c>
      <c r="I48" s="71">
        <f t="shared" si="1"/>
        <v>79.7872340425532</v>
      </c>
      <c r="J48" s="71"/>
      <c r="K48" s="71">
        <v>484</v>
      </c>
      <c r="L48" s="71">
        <v>405</v>
      </c>
      <c r="M48" s="72">
        <f t="shared" si="2"/>
        <v>83.67768595041323</v>
      </c>
    </row>
    <row r="49" spans="1:13" ht="15" customHeight="1">
      <c r="A49" s="85" t="s">
        <v>129</v>
      </c>
      <c r="B49" s="63"/>
      <c r="C49" s="71"/>
      <c r="D49" s="71"/>
      <c r="E49" s="71"/>
      <c r="F49" s="71"/>
      <c r="G49" s="71"/>
      <c r="H49" s="71"/>
      <c r="I49" s="71"/>
      <c r="J49" s="71"/>
      <c r="K49" s="71"/>
      <c r="L49" s="71"/>
      <c r="M49" s="72"/>
    </row>
    <row r="50" spans="1:13" ht="12.75">
      <c r="A50" s="58" t="s">
        <v>36</v>
      </c>
      <c r="B50" s="58"/>
      <c r="C50" s="106" t="s">
        <v>7</v>
      </c>
      <c r="D50" s="106"/>
      <c r="E50" s="106"/>
      <c r="F50" s="80"/>
      <c r="G50" s="106" t="s">
        <v>8</v>
      </c>
      <c r="H50" s="106"/>
      <c r="I50" s="106"/>
      <c r="J50" s="80"/>
      <c r="K50" s="106" t="s">
        <v>2</v>
      </c>
      <c r="L50" s="106"/>
      <c r="M50" s="106"/>
    </row>
    <row r="51" spans="1:13" ht="45">
      <c r="A51" s="6" t="s">
        <v>125</v>
      </c>
      <c r="B51" s="6"/>
      <c r="C51" s="73" t="s">
        <v>126</v>
      </c>
      <c r="D51" s="73" t="s">
        <v>127</v>
      </c>
      <c r="E51" s="73" t="s">
        <v>128</v>
      </c>
      <c r="F51" s="74"/>
      <c r="G51" s="73" t="s">
        <v>126</v>
      </c>
      <c r="H51" s="73" t="s">
        <v>127</v>
      </c>
      <c r="I51" s="73" t="s">
        <v>128</v>
      </c>
      <c r="J51" s="73"/>
      <c r="K51" s="73" t="s">
        <v>126</v>
      </c>
      <c r="L51" s="73" t="s">
        <v>127</v>
      </c>
      <c r="M51" s="73" t="s">
        <v>128</v>
      </c>
    </row>
    <row r="52" spans="1:13" ht="12.75">
      <c r="A52" s="61" t="s">
        <v>90</v>
      </c>
      <c r="B52" s="61"/>
      <c r="C52" s="70">
        <v>25500</v>
      </c>
      <c r="D52" s="70">
        <v>21886</v>
      </c>
      <c r="E52" s="70">
        <f t="shared" si="0"/>
        <v>85.82745098039216</v>
      </c>
      <c r="F52" s="70"/>
      <c r="G52" s="70">
        <v>4318</v>
      </c>
      <c r="H52" s="70">
        <v>3432</v>
      </c>
      <c r="I52" s="70">
        <f t="shared" si="1"/>
        <v>79.48124131542382</v>
      </c>
      <c r="J52" s="70"/>
      <c r="K52" s="70">
        <v>29818</v>
      </c>
      <c r="L52" s="70">
        <v>25318</v>
      </c>
      <c r="M52" s="79">
        <f t="shared" si="2"/>
        <v>84.90844456368637</v>
      </c>
    </row>
    <row r="53" spans="1:13" ht="12.75">
      <c r="A53" s="62" t="s">
        <v>91</v>
      </c>
      <c r="B53" s="62"/>
      <c r="C53" s="71">
        <v>1416</v>
      </c>
      <c r="D53" s="71">
        <v>1366</v>
      </c>
      <c r="E53" s="71">
        <f t="shared" si="0"/>
        <v>96.46892655367232</v>
      </c>
      <c r="F53" s="71"/>
      <c r="G53" s="71">
        <v>166</v>
      </c>
      <c r="H53" s="71">
        <v>154</v>
      </c>
      <c r="I53" s="71">
        <f t="shared" si="1"/>
        <v>92.7710843373494</v>
      </c>
      <c r="J53" s="71"/>
      <c r="K53" s="71">
        <v>1582</v>
      </c>
      <c r="L53" s="71">
        <v>1520</v>
      </c>
      <c r="M53" s="72">
        <f t="shared" si="2"/>
        <v>96.08091024020227</v>
      </c>
    </row>
    <row r="54" spans="1:13" ht="12.75">
      <c r="A54" s="62" t="s">
        <v>92</v>
      </c>
      <c r="B54" s="62"/>
      <c r="C54" s="71">
        <v>187</v>
      </c>
      <c r="D54" s="71">
        <v>168</v>
      </c>
      <c r="E54" s="71">
        <f t="shared" si="0"/>
        <v>89.83957219251337</v>
      </c>
      <c r="F54" s="71"/>
      <c r="G54" s="71">
        <v>42</v>
      </c>
      <c r="H54" s="71">
        <v>34</v>
      </c>
      <c r="I54" s="71">
        <f t="shared" si="1"/>
        <v>80.95238095238095</v>
      </c>
      <c r="J54" s="71"/>
      <c r="K54" s="71">
        <v>229</v>
      </c>
      <c r="L54" s="71">
        <v>202</v>
      </c>
      <c r="M54" s="72">
        <f t="shared" si="2"/>
        <v>88.20960698689956</v>
      </c>
    </row>
    <row r="55" spans="1:13" ht="12.75">
      <c r="A55" s="62" t="s">
        <v>93</v>
      </c>
      <c r="B55" s="62"/>
      <c r="C55" s="71">
        <v>585</v>
      </c>
      <c r="D55" s="71">
        <v>507</v>
      </c>
      <c r="E55" s="71">
        <f t="shared" si="0"/>
        <v>86.66666666666667</v>
      </c>
      <c r="F55" s="71"/>
      <c r="G55" s="71">
        <v>0</v>
      </c>
      <c r="H55" s="71">
        <v>0</v>
      </c>
      <c r="I55" s="78" t="s">
        <v>18</v>
      </c>
      <c r="J55" s="71"/>
      <c r="K55" s="71">
        <v>585</v>
      </c>
      <c r="L55" s="71">
        <v>507</v>
      </c>
      <c r="M55" s="72">
        <f t="shared" si="2"/>
        <v>86.66666666666667</v>
      </c>
    </row>
    <row r="56" spans="1:13" ht="12.75">
      <c r="A56" s="62" t="s">
        <v>94</v>
      </c>
      <c r="B56" s="62"/>
      <c r="C56" s="71">
        <v>894</v>
      </c>
      <c r="D56" s="71">
        <v>826</v>
      </c>
      <c r="E56" s="71">
        <f t="shared" si="0"/>
        <v>92.39373601789708</v>
      </c>
      <c r="F56" s="71"/>
      <c r="G56" s="71">
        <v>175</v>
      </c>
      <c r="H56" s="71">
        <v>157</v>
      </c>
      <c r="I56" s="71">
        <f t="shared" si="1"/>
        <v>89.71428571428571</v>
      </c>
      <c r="J56" s="71"/>
      <c r="K56" s="71">
        <v>1069</v>
      </c>
      <c r="L56" s="71">
        <v>983</v>
      </c>
      <c r="M56" s="72">
        <f t="shared" si="2"/>
        <v>91.95509822263797</v>
      </c>
    </row>
    <row r="57" spans="1:13" ht="12.75">
      <c r="A57" s="62" t="s">
        <v>95</v>
      </c>
      <c r="B57" s="62"/>
      <c r="C57" s="71">
        <v>323</v>
      </c>
      <c r="D57" s="71">
        <v>300</v>
      </c>
      <c r="E57" s="71">
        <f t="shared" si="0"/>
        <v>92.87925696594426</v>
      </c>
      <c r="F57" s="71"/>
      <c r="G57" s="71">
        <v>32</v>
      </c>
      <c r="H57" s="71">
        <v>28</v>
      </c>
      <c r="I57" s="71">
        <f t="shared" si="1"/>
        <v>87.5</v>
      </c>
      <c r="J57" s="71"/>
      <c r="K57" s="71">
        <v>355</v>
      </c>
      <c r="L57" s="71">
        <v>328</v>
      </c>
      <c r="M57" s="72">
        <f t="shared" si="2"/>
        <v>92.3943661971831</v>
      </c>
    </row>
    <row r="58" spans="1:13" ht="12.75">
      <c r="A58" s="62" t="s">
        <v>96</v>
      </c>
      <c r="B58" s="62"/>
      <c r="C58" s="71">
        <v>529</v>
      </c>
      <c r="D58" s="71">
        <v>491</v>
      </c>
      <c r="E58" s="71">
        <f t="shared" si="0"/>
        <v>92.81663516068053</v>
      </c>
      <c r="F58" s="71"/>
      <c r="G58" s="71">
        <v>42</v>
      </c>
      <c r="H58" s="71">
        <v>40</v>
      </c>
      <c r="I58" s="71">
        <f t="shared" si="1"/>
        <v>95.23809523809523</v>
      </c>
      <c r="J58" s="71"/>
      <c r="K58" s="71">
        <v>571</v>
      </c>
      <c r="L58" s="71">
        <v>531</v>
      </c>
      <c r="M58" s="72">
        <f t="shared" si="2"/>
        <v>92.99474605954467</v>
      </c>
    </row>
    <row r="59" spans="1:13" ht="12.75">
      <c r="A59" s="62" t="s">
        <v>97</v>
      </c>
      <c r="B59" s="62"/>
      <c r="C59" s="71">
        <v>44</v>
      </c>
      <c r="D59" s="71">
        <v>32</v>
      </c>
      <c r="E59" s="71">
        <f t="shared" si="0"/>
        <v>72.72727272727273</v>
      </c>
      <c r="F59" s="71"/>
      <c r="G59" s="71">
        <v>33</v>
      </c>
      <c r="H59" s="71">
        <v>26</v>
      </c>
      <c r="I59" s="71">
        <f t="shared" si="1"/>
        <v>78.78787878787878</v>
      </c>
      <c r="J59" s="71"/>
      <c r="K59" s="71">
        <v>77</v>
      </c>
      <c r="L59" s="71">
        <v>58</v>
      </c>
      <c r="M59" s="72">
        <f t="shared" si="2"/>
        <v>75.32467532467533</v>
      </c>
    </row>
    <row r="60" spans="1:13" ht="12.75">
      <c r="A60" s="62" t="s">
        <v>98</v>
      </c>
      <c r="B60" s="62"/>
      <c r="C60" s="71">
        <v>397</v>
      </c>
      <c r="D60" s="71">
        <v>361</v>
      </c>
      <c r="E60" s="71">
        <f t="shared" si="0"/>
        <v>90.93198992443325</v>
      </c>
      <c r="F60" s="71"/>
      <c r="G60" s="71">
        <v>99</v>
      </c>
      <c r="H60" s="71">
        <v>90</v>
      </c>
      <c r="I60" s="71">
        <f t="shared" si="1"/>
        <v>90.9090909090909</v>
      </c>
      <c r="J60" s="71"/>
      <c r="K60" s="71">
        <v>496</v>
      </c>
      <c r="L60" s="71">
        <v>451</v>
      </c>
      <c r="M60" s="72">
        <f t="shared" si="2"/>
        <v>90.92741935483872</v>
      </c>
    </row>
    <row r="61" spans="1:13" ht="12.75">
      <c r="A61" s="62" t="s">
        <v>99</v>
      </c>
      <c r="B61" s="62"/>
      <c r="C61" s="71">
        <v>1516</v>
      </c>
      <c r="D61" s="71">
        <v>1454</v>
      </c>
      <c r="E61" s="71">
        <f t="shared" si="0"/>
        <v>95.91029023746702</v>
      </c>
      <c r="F61" s="71"/>
      <c r="G61" s="71">
        <v>574</v>
      </c>
      <c r="H61" s="71">
        <v>548</v>
      </c>
      <c r="I61" s="71">
        <f t="shared" si="1"/>
        <v>95.47038327526133</v>
      </c>
      <c r="J61" s="71"/>
      <c r="K61" s="71">
        <v>2090</v>
      </c>
      <c r="L61" s="71">
        <v>2002</v>
      </c>
      <c r="M61" s="72">
        <f t="shared" si="2"/>
        <v>95.78947368421052</v>
      </c>
    </row>
    <row r="62" spans="1:13" ht="12.75">
      <c r="A62" s="62" t="s">
        <v>100</v>
      </c>
      <c r="B62" s="62"/>
      <c r="C62" s="71">
        <v>67</v>
      </c>
      <c r="D62" s="71">
        <v>64</v>
      </c>
      <c r="E62" s="71">
        <f t="shared" si="0"/>
        <v>95.52238805970148</v>
      </c>
      <c r="F62" s="71"/>
      <c r="G62" s="71">
        <v>85</v>
      </c>
      <c r="H62" s="71">
        <v>80</v>
      </c>
      <c r="I62" s="71">
        <f t="shared" si="1"/>
        <v>94.11764705882352</v>
      </c>
      <c r="J62" s="71"/>
      <c r="K62" s="71">
        <v>152</v>
      </c>
      <c r="L62" s="71">
        <v>144</v>
      </c>
      <c r="M62" s="72">
        <f t="shared" si="2"/>
        <v>94.73684210526315</v>
      </c>
    </row>
    <row r="63" spans="1:13" ht="12.75">
      <c r="A63" s="62" t="s">
        <v>101</v>
      </c>
      <c r="B63" s="62"/>
      <c r="C63" s="71">
        <v>14344</v>
      </c>
      <c r="D63" s="71">
        <v>13539</v>
      </c>
      <c r="E63" s="71">
        <f t="shared" si="0"/>
        <v>94.38789737869493</v>
      </c>
      <c r="F63" s="71"/>
      <c r="G63" s="71">
        <v>2271</v>
      </c>
      <c r="H63" s="71">
        <v>1966</v>
      </c>
      <c r="I63" s="71">
        <f t="shared" si="1"/>
        <v>86.56979304271246</v>
      </c>
      <c r="J63" s="71"/>
      <c r="K63" s="71">
        <v>16615</v>
      </c>
      <c r="L63" s="71">
        <v>15505</v>
      </c>
      <c r="M63" s="72">
        <f t="shared" si="2"/>
        <v>93.31928979837497</v>
      </c>
    </row>
    <row r="64" spans="1:13" ht="12.75">
      <c r="A64" s="62" t="s">
        <v>102</v>
      </c>
      <c r="B64" s="62"/>
      <c r="C64" s="71">
        <v>1007</v>
      </c>
      <c r="D64" s="71">
        <v>949</v>
      </c>
      <c r="E64" s="71">
        <f t="shared" si="0"/>
        <v>94.240317775571</v>
      </c>
      <c r="F64" s="71"/>
      <c r="G64" s="71">
        <v>100</v>
      </c>
      <c r="H64" s="71">
        <v>81</v>
      </c>
      <c r="I64" s="71">
        <f t="shared" si="1"/>
        <v>81</v>
      </c>
      <c r="J64" s="71"/>
      <c r="K64" s="71">
        <v>1107</v>
      </c>
      <c r="L64" s="71">
        <v>1030</v>
      </c>
      <c r="M64" s="72">
        <f t="shared" si="2"/>
        <v>93.04426377597109</v>
      </c>
    </row>
    <row r="65" spans="1:13" ht="12.75">
      <c r="A65" s="62" t="s">
        <v>103</v>
      </c>
      <c r="B65" s="62"/>
      <c r="C65" s="71">
        <v>3515</v>
      </c>
      <c r="D65" s="71">
        <v>1191</v>
      </c>
      <c r="E65" s="71">
        <f t="shared" si="0"/>
        <v>33.88335704125178</v>
      </c>
      <c r="F65" s="71"/>
      <c r="G65" s="71">
        <v>601</v>
      </c>
      <c r="H65" s="71">
        <v>135</v>
      </c>
      <c r="I65" s="71">
        <f t="shared" si="1"/>
        <v>22.462562396006653</v>
      </c>
      <c r="J65" s="71"/>
      <c r="K65" s="71">
        <v>4116</v>
      </c>
      <c r="L65" s="71">
        <v>1326</v>
      </c>
      <c r="M65" s="72">
        <f t="shared" si="2"/>
        <v>32.21574344023323</v>
      </c>
    </row>
    <row r="66" spans="1:13" ht="12.75">
      <c r="A66" s="62" t="s">
        <v>104</v>
      </c>
      <c r="B66" s="62"/>
      <c r="C66" s="71">
        <v>564</v>
      </c>
      <c r="D66" s="71">
        <v>531</v>
      </c>
      <c r="E66" s="71">
        <f t="shared" si="0"/>
        <v>94.14893617021278</v>
      </c>
      <c r="F66" s="71"/>
      <c r="G66" s="71">
        <v>57</v>
      </c>
      <c r="H66" s="71">
        <v>53</v>
      </c>
      <c r="I66" s="71">
        <f t="shared" si="1"/>
        <v>92.98245614035088</v>
      </c>
      <c r="J66" s="71"/>
      <c r="K66" s="71">
        <v>621</v>
      </c>
      <c r="L66" s="71">
        <v>584</v>
      </c>
      <c r="M66" s="72">
        <f t="shared" si="2"/>
        <v>94.04186795491142</v>
      </c>
    </row>
    <row r="67" spans="1:13" ht="12.75">
      <c r="A67" s="62" t="s">
        <v>105</v>
      </c>
      <c r="B67" s="62"/>
      <c r="C67" s="71">
        <v>171</v>
      </c>
      <c r="D67" s="71">
        <v>162</v>
      </c>
      <c r="E67" s="71">
        <f t="shared" si="0"/>
        <v>94.73684210526315</v>
      </c>
      <c r="F67" s="71"/>
      <c r="G67" s="71">
        <v>57</v>
      </c>
      <c r="H67" s="71">
        <v>54</v>
      </c>
      <c r="I67" s="71">
        <f t="shared" si="1"/>
        <v>94.73684210526315</v>
      </c>
      <c r="J67" s="71"/>
      <c r="K67" s="71">
        <v>228</v>
      </c>
      <c r="L67" s="71">
        <v>216</v>
      </c>
      <c r="M67" s="72">
        <f t="shared" si="2"/>
        <v>94.73684210526315</v>
      </c>
    </row>
    <row r="68" spans="1:13" ht="12.75">
      <c r="A68" s="61" t="s">
        <v>106</v>
      </c>
      <c r="B68" s="61"/>
      <c r="C68" s="70">
        <v>417</v>
      </c>
      <c r="D68" s="70">
        <v>338</v>
      </c>
      <c r="E68" s="70">
        <f t="shared" si="0"/>
        <v>81.05515587529976</v>
      </c>
      <c r="F68" s="70"/>
      <c r="G68" s="70">
        <v>319</v>
      </c>
      <c r="H68" s="70">
        <v>264</v>
      </c>
      <c r="I68" s="70">
        <f t="shared" si="1"/>
        <v>82.75862068965517</v>
      </c>
      <c r="J68" s="70"/>
      <c r="K68" s="70">
        <v>736</v>
      </c>
      <c r="L68" s="70">
        <v>602</v>
      </c>
      <c r="M68" s="79">
        <f t="shared" si="2"/>
        <v>81.79347826086956</v>
      </c>
    </row>
    <row r="69" spans="1:13" ht="12.75">
      <c r="A69" s="62" t="s">
        <v>107</v>
      </c>
      <c r="B69" s="62"/>
      <c r="C69" s="71">
        <v>23</v>
      </c>
      <c r="D69" s="71">
        <v>20</v>
      </c>
      <c r="E69" s="71">
        <f t="shared" si="0"/>
        <v>86.95652173913044</v>
      </c>
      <c r="F69" s="71"/>
      <c r="G69" s="78" t="s">
        <v>20</v>
      </c>
      <c r="H69" s="78" t="s">
        <v>20</v>
      </c>
      <c r="I69" s="78" t="s">
        <v>20</v>
      </c>
      <c r="J69" s="71"/>
      <c r="K69" s="71">
        <v>23</v>
      </c>
      <c r="L69" s="71">
        <v>20</v>
      </c>
      <c r="M69" s="72">
        <f t="shared" si="2"/>
        <v>86.95652173913044</v>
      </c>
    </row>
    <row r="70" spans="1:13" ht="12.75">
      <c r="A70" s="62" t="s">
        <v>108</v>
      </c>
      <c r="B70" s="62"/>
      <c r="C70" s="71">
        <v>264</v>
      </c>
      <c r="D70" s="71">
        <v>224</v>
      </c>
      <c r="E70" s="71">
        <f aca="true" t="shared" si="3" ref="E70:E92">D70/C70*100</f>
        <v>84.84848484848484</v>
      </c>
      <c r="F70" s="71"/>
      <c r="G70" s="71">
        <v>181</v>
      </c>
      <c r="H70" s="71">
        <v>156</v>
      </c>
      <c r="I70" s="71">
        <f aca="true" t="shared" si="4" ref="I70:I92">H70/G70*100</f>
        <v>86.1878453038674</v>
      </c>
      <c r="J70" s="71"/>
      <c r="K70" s="71">
        <v>445</v>
      </c>
      <c r="L70" s="71">
        <v>380</v>
      </c>
      <c r="M70" s="72">
        <f aca="true" t="shared" si="5" ref="M70:M90">L70/K70*100</f>
        <v>85.39325842696628</v>
      </c>
    </row>
    <row r="71" spans="1:13" ht="12.75">
      <c r="A71" s="62" t="s">
        <v>109</v>
      </c>
      <c r="B71" s="62"/>
      <c r="C71" s="71">
        <v>69</v>
      </c>
      <c r="D71" s="71">
        <v>44</v>
      </c>
      <c r="E71" s="71">
        <f t="shared" si="3"/>
        <v>63.76811594202898</v>
      </c>
      <c r="F71" s="71"/>
      <c r="G71" s="71">
        <v>71</v>
      </c>
      <c r="H71" s="71">
        <v>53</v>
      </c>
      <c r="I71" s="71">
        <f t="shared" si="4"/>
        <v>74.64788732394366</v>
      </c>
      <c r="J71" s="71"/>
      <c r="K71" s="71">
        <v>140</v>
      </c>
      <c r="L71" s="71">
        <v>97</v>
      </c>
      <c r="M71" s="72">
        <f t="shared" si="5"/>
        <v>69.28571428571428</v>
      </c>
    </row>
    <row r="72" spans="1:13" ht="12.75">
      <c r="A72" s="62" t="s">
        <v>110</v>
      </c>
      <c r="B72" s="62"/>
      <c r="C72" s="71">
        <v>48</v>
      </c>
      <c r="D72" s="71">
        <v>42</v>
      </c>
      <c r="E72" s="71">
        <f t="shared" si="3"/>
        <v>87.5</v>
      </c>
      <c r="F72" s="71"/>
      <c r="G72" s="71">
        <v>44</v>
      </c>
      <c r="H72" s="71">
        <v>40</v>
      </c>
      <c r="I72" s="71">
        <f t="shared" si="4"/>
        <v>90.9090909090909</v>
      </c>
      <c r="J72" s="71"/>
      <c r="K72" s="71">
        <v>92</v>
      </c>
      <c r="L72" s="71">
        <v>82</v>
      </c>
      <c r="M72" s="72">
        <f t="shared" si="5"/>
        <v>89.13043478260869</v>
      </c>
    </row>
    <row r="73" spans="1:13" ht="12.75">
      <c r="A73" s="62" t="s">
        <v>111</v>
      </c>
      <c r="B73" s="62"/>
      <c r="C73" s="71">
        <v>31</v>
      </c>
      <c r="D73" s="71">
        <v>15</v>
      </c>
      <c r="E73" s="71">
        <f t="shared" si="3"/>
        <v>48.38709677419355</v>
      </c>
      <c r="F73" s="71"/>
      <c r="G73" s="71">
        <v>32</v>
      </c>
      <c r="H73" s="71">
        <v>20</v>
      </c>
      <c r="I73" s="71">
        <f t="shared" si="4"/>
        <v>62.5</v>
      </c>
      <c r="J73" s="71"/>
      <c r="K73" s="71">
        <v>63</v>
      </c>
      <c r="L73" s="71">
        <v>35</v>
      </c>
      <c r="M73" s="72">
        <f t="shared" si="5"/>
        <v>55.55555555555556</v>
      </c>
    </row>
    <row r="74" spans="1:13" ht="12.75">
      <c r="A74" s="61" t="s">
        <v>112</v>
      </c>
      <c r="B74" s="61"/>
      <c r="C74" s="70">
        <v>424</v>
      </c>
      <c r="D74" s="70">
        <v>370</v>
      </c>
      <c r="E74" s="70">
        <f t="shared" si="3"/>
        <v>87.26415094339622</v>
      </c>
      <c r="F74" s="70"/>
      <c r="G74" s="70">
        <v>604</v>
      </c>
      <c r="H74" s="70">
        <v>383</v>
      </c>
      <c r="I74" s="70">
        <f t="shared" si="4"/>
        <v>63.41059602649006</v>
      </c>
      <c r="J74" s="70"/>
      <c r="K74" s="70">
        <v>1028</v>
      </c>
      <c r="L74" s="70">
        <v>753</v>
      </c>
      <c r="M74" s="79">
        <f t="shared" si="5"/>
        <v>73.24902723735408</v>
      </c>
    </row>
    <row r="75" spans="1:13" ht="12.75">
      <c r="A75" s="62" t="s">
        <v>132</v>
      </c>
      <c r="B75" s="62"/>
      <c r="C75" s="71">
        <v>17</v>
      </c>
      <c r="D75" s="78" t="s">
        <v>20</v>
      </c>
      <c r="E75" s="78" t="s">
        <v>20</v>
      </c>
      <c r="F75" s="71"/>
      <c r="G75" s="71">
        <v>98</v>
      </c>
      <c r="H75" s="78" t="s">
        <v>20</v>
      </c>
      <c r="I75" s="78" t="s">
        <v>20</v>
      </c>
      <c r="J75" s="71"/>
      <c r="K75" s="71">
        <v>115</v>
      </c>
      <c r="L75" s="78" t="s">
        <v>20</v>
      </c>
      <c r="M75" s="75" t="s">
        <v>20</v>
      </c>
    </row>
    <row r="76" spans="1:13" ht="12.75">
      <c r="A76" s="62" t="s">
        <v>113</v>
      </c>
      <c r="B76" s="62"/>
      <c r="C76" s="71">
        <v>407</v>
      </c>
      <c r="D76" s="71">
        <v>370</v>
      </c>
      <c r="E76" s="71">
        <f t="shared" si="3"/>
        <v>90.9090909090909</v>
      </c>
      <c r="F76" s="71"/>
      <c r="G76" s="71">
        <v>506</v>
      </c>
      <c r="H76" s="71">
        <v>383</v>
      </c>
      <c r="I76" s="71">
        <f t="shared" si="4"/>
        <v>75.69169960474308</v>
      </c>
      <c r="J76" s="71"/>
      <c r="K76" s="71">
        <v>913</v>
      </c>
      <c r="L76" s="71">
        <v>753</v>
      </c>
      <c r="M76" s="72">
        <f t="shared" si="5"/>
        <v>82.47535596933187</v>
      </c>
    </row>
    <row r="77" spans="1:13" ht="12.75">
      <c r="A77" s="61" t="s">
        <v>114</v>
      </c>
      <c r="B77" s="61"/>
      <c r="C77" s="70">
        <v>103393</v>
      </c>
      <c r="D77" s="70">
        <v>60468</v>
      </c>
      <c r="E77" s="70">
        <f t="shared" si="3"/>
        <v>58.48364976352364</v>
      </c>
      <c r="F77" s="70"/>
      <c r="G77" s="70">
        <v>72236</v>
      </c>
      <c r="H77" s="70">
        <v>41873</v>
      </c>
      <c r="I77" s="70">
        <f t="shared" si="4"/>
        <v>57.966941691123544</v>
      </c>
      <c r="J77" s="70"/>
      <c r="K77" s="70">
        <v>175629</v>
      </c>
      <c r="L77" s="70">
        <v>102341</v>
      </c>
      <c r="M77" s="79">
        <f t="shared" si="5"/>
        <v>58.27112834440782</v>
      </c>
    </row>
    <row r="78" spans="1:13" ht="12.75">
      <c r="A78" s="62" t="s">
        <v>50</v>
      </c>
      <c r="B78" s="62"/>
      <c r="C78" s="71">
        <v>31746</v>
      </c>
      <c r="D78" s="71">
        <v>18718</v>
      </c>
      <c r="E78" s="71">
        <f t="shared" si="3"/>
        <v>58.96175896175896</v>
      </c>
      <c r="F78" s="71"/>
      <c r="G78" s="71">
        <v>19171</v>
      </c>
      <c r="H78" s="71">
        <v>11393</v>
      </c>
      <c r="I78" s="71">
        <f t="shared" si="4"/>
        <v>59.42830316624068</v>
      </c>
      <c r="J78" s="71"/>
      <c r="K78" s="71">
        <v>50917</v>
      </c>
      <c r="L78" s="71">
        <v>30111</v>
      </c>
      <c r="M78" s="72">
        <f t="shared" si="5"/>
        <v>59.13741972229314</v>
      </c>
    </row>
    <row r="79" spans="1:13" ht="12.75">
      <c r="A79" s="62" t="s">
        <v>52</v>
      </c>
      <c r="B79" s="62"/>
      <c r="C79" s="71">
        <v>61101</v>
      </c>
      <c r="D79" s="71">
        <v>38064</v>
      </c>
      <c r="E79" s="71">
        <f t="shared" si="3"/>
        <v>62.29685275200079</v>
      </c>
      <c r="F79" s="71"/>
      <c r="G79" s="71">
        <v>42618</v>
      </c>
      <c r="H79" s="71">
        <v>26695</v>
      </c>
      <c r="I79" s="71">
        <f t="shared" si="4"/>
        <v>62.63785255056548</v>
      </c>
      <c r="J79" s="71"/>
      <c r="K79" s="71">
        <v>103719</v>
      </c>
      <c r="L79" s="71">
        <v>64759</v>
      </c>
      <c r="M79" s="72">
        <f t="shared" si="5"/>
        <v>62.436969118483596</v>
      </c>
    </row>
    <row r="80" spans="1:13" ht="12.75">
      <c r="A80" s="62" t="s">
        <v>61</v>
      </c>
      <c r="B80" s="62"/>
      <c r="C80" s="71">
        <v>11147</v>
      </c>
      <c r="D80" s="71">
        <v>7327</v>
      </c>
      <c r="E80" s="71">
        <f t="shared" si="3"/>
        <v>65.73068987171436</v>
      </c>
      <c r="F80" s="71"/>
      <c r="G80" s="71">
        <v>11880</v>
      </c>
      <c r="H80" s="71">
        <v>6670</v>
      </c>
      <c r="I80" s="71">
        <f t="shared" si="4"/>
        <v>56.14478114478114</v>
      </c>
      <c r="J80" s="71"/>
      <c r="K80" s="71">
        <v>23027</v>
      </c>
      <c r="L80" s="71">
        <v>13997</v>
      </c>
      <c r="M80" s="72">
        <f t="shared" si="5"/>
        <v>60.785165240804275</v>
      </c>
    </row>
    <row r="81" spans="1:13" ht="12.75">
      <c r="A81" s="62" t="s">
        <v>64</v>
      </c>
      <c r="B81" s="62"/>
      <c r="C81" s="71">
        <v>8916</v>
      </c>
      <c r="D81" s="71">
        <v>5802</v>
      </c>
      <c r="E81" s="71">
        <f t="shared" si="3"/>
        <v>65.07402422611037</v>
      </c>
      <c r="F81" s="71"/>
      <c r="G81" s="71">
        <v>14226</v>
      </c>
      <c r="H81" s="71">
        <v>7199</v>
      </c>
      <c r="I81" s="71">
        <f t="shared" si="4"/>
        <v>50.604526922536195</v>
      </c>
      <c r="J81" s="71"/>
      <c r="K81" s="71">
        <v>23142</v>
      </c>
      <c r="L81" s="71">
        <v>13001</v>
      </c>
      <c r="M81" s="72">
        <f t="shared" si="5"/>
        <v>56.17924120646444</v>
      </c>
    </row>
    <row r="82" spans="1:13" ht="12.75">
      <c r="A82" s="62" t="s">
        <v>84</v>
      </c>
      <c r="B82" s="62"/>
      <c r="C82" s="71">
        <v>3071</v>
      </c>
      <c r="D82" s="71">
        <v>1530</v>
      </c>
      <c r="E82" s="71">
        <f t="shared" si="3"/>
        <v>49.82090524259199</v>
      </c>
      <c r="F82" s="71"/>
      <c r="G82" s="71">
        <v>1090</v>
      </c>
      <c r="H82" s="71">
        <v>597</v>
      </c>
      <c r="I82" s="71">
        <f t="shared" si="4"/>
        <v>54.77064220183486</v>
      </c>
      <c r="J82" s="71"/>
      <c r="K82" s="71">
        <v>4161</v>
      </c>
      <c r="L82" s="71">
        <v>2127</v>
      </c>
      <c r="M82" s="72">
        <f t="shared" si="5"/>
        <v>51.117519826964674</v>
      </c>
    </row>
    <row r="83" spans="1:13" ht="12.75">
      <c r="A83" s="62" t="s">
        <v>90</v>
      </c>
      <c r="B83" s="62"/>
      <c r="C83" s="71">
        <v>5587</v>
      </c>
      <c r="D83" s="71">
        <v>2401</v>
      </c>
      <c r="E83" s="71">
        <f t="shared" si="3"/>
        <v>42.974762842312515</v>
      </c>
      <c r="F83" s="71"/>
      <c r="G83" s="71">
        <v>831</v>
      </c>
      <c r="H83" s="71">
        <v>329</v>
      </c>
      <c r="I83" s="71">
        <f t="shared" si="4"/>
        <v>39.59085439229844</v>
      </c>
      <c r="J83" s="71"/>
      <c r="K83" s="71">
        <v>6418</v>
      </c>
      <c r="L83" s="71">
        <v>2730</v>
      </c>
      <c r="M83" s="72">
        <f t="shared" si="5"/>
        <v>42.53661576815207</v>
      </c>
    </row>
    <row r="84" spans="1:13" ht="12.75">
      <c r="A84" s="62" t="s">
        <v>106</v>
      </c>
      <c r="B84" s="62"/>
      <c r="C84" s="71">
        <v>4963</v>
      </c>
      <c r="D84" s="71">
        <v>3395</v>
      </c>
      <c r="E84" s="71">
        <f t="shared" si="3"/>
        <v>68.4062059238364</v>
      </c>
      <c r="F84" s="71"/>
      <c r="G84" s="71">
        <v>3898</v>
      </c>
      <c r="H84" s="71">
        <v>2799</v>
      </c>
      <c r="I84" s="71">
        <f t="shared" si="4"/>
        <v>71.80605438686506</v>
      </c>
      <c r="J84" s="71"/>
      <c r="K84" s="71">
        <v>8861</v>
      </c>
      <c r="L84" s="71">
        <v>6194</v>
      </c>
      <c r="M84" s="72">
        <f t="shared" si="5"/>
        <v>69.90181695068277</v>
      </c>
    </row>
    <row r="85" spans="1:13" ht="12.75">
      <c r="A85" s="62" t="s">
        <v>112</v>
      </c>
      <c r="B85" s="62"/>
      <c r="C85" s="71">
        <v>2015</v>
      </c>
      <c r="D85" s="71">
        <v>1362</v>
      </c>
      <c r="E85" s="71">
        <f t="shared" si="3"/>
        <v>67.59305210918114</v>
      </c>
      <c r="F85" s="71"/>
      <c r="G85" s="71">
        <v>727</v>
      </c>
      <c r="H85" s="71">
        <v>453</v>
      </c>
      <c r="I85" s="71">
        <f t="shared" si="4"/>
        <v>62.310866574965615</v>
      </c>
      <c r="J85" s="71"/>
      <c r="K85" s="71">
        <v>2742</v>
      </c>
      <c r="L85" s="71">
        <v>1815</v>
      </c>
      <c r="M85" s="72">
        <f t="shared" si="5"/>
        <v>66.19256017505471</v>
      </c>
    </row>
    <row r="86" spans="1:13" ht="12.75">
      <c r="A86" s="61" t="s">
        <v>115</v>
      </c>
      <c r="B86" s="61"/>
      <c r="C86" s="70">
        <v>8050</v>
      </c>
      <c r="D86" s="70">
        <v>137</v>
      </c>
      <c r="E86" s="70">
        <f t="shared" si="3"/>
        <v>1.7018633540372672</v>
      </c>
      <c r="F86" s="70"/>
      <c r="G86" s="70">
        <v>8183</v>
      </c>
      <c r="H86" s="70">
        <v>153</v>
      </c>
      <c r="I86" s="70">
        <f t="shared" si="4"/>
        <v>1.8697299278993034</v>
      </c>
      <c r="J86" s="70"/>
      <c r="K86" s="70">
        <v>16233</v>
      </c>
      <c r="L86" s="70">
        <v>290</v>
      </c>
      <c r="M86" s="79">
        <f t="shared" si="5"/>
        <v>1.7864843220600013</v>
      </c>
    </row>
    <row r="87" spans="1:13" ht="12.75">
      <c r="A87" s="62" t="s">
        <v>116</v>
      </c>
      <c r="B87" s="62"/>
      <c r="C87" s="71">
        <v>2488</v>
      </c>
      <c r="D87" s="71">
        <v>47</v>
      </c>
      <c r="E87" s="71">
        <f t="shared" si="3"/>
        <v>1.8890675241157555</v>
      </c>
      <c r="F87" s="71"/>
      <c r="G87" s="71">
        <v>1865</v>
      </c>
      <c r="H87" s="71">
        <v>44</v>
      </c>
      <c r="I87" s="71">
        <f t="shared" si="4"/>
        <v>2.359249329758713</v>
      </c>
      <c r="J87" s="71"/>
      <c r="K87" s="71">
        <v>4353</v>
      </c>
      <c r="L87" s="71">
        <v>91</v>
      </c>
      <c r="M87" s="72">
        <f t="shared" si="5"/>
        <v>2.090512290374454</v>
      </c>
    </row>
    <row r="88" spans="1:13" ht="12.75">
      <c r="A88" s="62" t="s">
        <v>117</v>
      </c>
      <c r="B88" s="62"/>
      <c r="C88" s="71">
        <v>2894</v>
      </c>
      <c r="D88" s="71">
        <v>37</v>
      </c>
      <c r="E88" s="71">
        <f t="shared" si="3"/>
        <v>1.2785072563925364</v>
      </c>
      <c r="F88" s="71"/>
      <c r="G88" s="71">
        <v>1682</v>
      </c>
      <c r="H88" s="71">
        <v>38</v>
      </c>
      <c r="I88" s="71">
        <f t="shared" si="4"/>
        <v>2.2592152199762188</v>
      </c>
      <c r="J88" s="71"/>
      <c r="K88" s="71">
        <v>4576</v>
      </c>
      <c r="L88" s="71">
        <v>75</v>
      </c>
      <c r="M88" s="72">
        <f t="shared" si="5"/>
        <v>1.638986013986014</v>
      </c>
    </row>
    <row r="89" spans="1:13" ht="12.75">
      <c r="A89" s="62" t="s">
        <v>118</v>
      </c>
      <c r="B89" s="62"/>
      <c r="C89" s="71">
        <v>1073</v>
      </c>
      <c r="D89" s="71">
        <v>31</v>
      </c>
      <c r="E89" s="71">
        <f t="shared" si="3"/>
        <v>2.8890959925442683</v>
      </c>
      <c r="F89" s="71"/>
      <c r="G89" s="71">
        <v>1317</v>
      </c>
      <c r="H89" s="71">
        <v>23</v>
      </c>
      <c r="I89" s="71">
        <f t="shared" si="4"/>
        <v>1.7463933181473046</v>
      </c>
      <c r="J89" s="71"/>
      <c r="K89" s="71">
        <v>2390</v>
      </c>
      <c r="L89" s="71">
        <v>54</v>
      </c>
      <c r="M89" s="72">
        <f t="shared" si="5"/>
        <v>2.259414225941423</v>
      </c>
    </row>
    <row r="90" spans="1:13" ht="12.75">
      <c r="A90" s="62" t="s">
        <v>119</v>
      </c>
      <c r="B90" s="62"/>
      <c r="C90" s="71">
        <v>1270</v>
      </c>
      <c r="D90" s="71">
        <v>21</v>
      </c>
      <c r="E90" s="71">
        <f t="shared" si="3"/>
        <v>1.6535433070866141</v>
      </c>
      <c r="F90" s="71"/>
      <c r="G90" s="71">
        <v>3056</v>
      </c>
      <c r="H90" s="71">
        <v>45</v>
      </c>
      <c r="I90" s="71">
        <f t="shared" si="4"/>
        <v>1.4725130890052356</v>
      </c>
      <c r="J90" s="71"/>
      <c r="K90" s="71">
        <v>4326</v>
      </c>
      <c r="L90" s="71">
        <v>66</v>
      </c>
      <c r="M90" s="72">
        <f t="shared" si="5"/>
        <v>1.5256588072122053</v>
      </c>
    </row>
    <row r="91" spans="1:13" ht="12.75">
      <c r="A91" s="62" t="s">
        <v>120</v>
      </c>
      <c r="B91" s="62"/>
      <c r="C91" s="71">
        <v>341</v>
      </c>
      <c r="D91" s="78" t="s">
        <v>20</v>
      </c>
      <c r="E91" s="78" t="s">
        <v>20</v>
      </c>
      <c r="F91" s="71"/>
      <c r="G91" s="71">
        <v>272</v>
      </c>
      <c r="H91" s="71">
        <v>3</v>
      </c>
      <c r="I91" s="71">
        <f t="shared" si="4"/>
        <v>1.1029411764705883</v>
      </c>
      <c r="J91" s="71"/>
      <c r="K91" s="71">
        <v>613</v>
      </c>
      <c r="L91" s="71">
        <v>3</v>
      </c>
      <c r="M91" s="72">
        <f>L91/K91*100</f>
        <v>0.48939641109298526</v>
      </c>
    </row>
    <row r="92" spans="1:13" ht="12.75">
      <c r="A92" s="64" t="s">
        <v>121</v>
      </c>
      <c r="B92" s="64"/>
      <c r="C92" s="76">
        <v>1161</v>
      </c>
      <c r="D92" s="76">
        <v>902</v>
      </c>
      <c r="E92" s="76">
        <f t="shared" si="3"/>
        <v>77.69164513350559</v>
      </c>
      <c r="F92" s="76"/>
      <c r="G92" s="76">
        <v>1670</v>
      </c>
      <c r="H92" s="76">
        <v>1316</v>
      </c>
      <c r="I92" s="76">
        <f t="shared" si="4"/>
        <v>78.80239520958084</v>
      </c>
      <c r="J92" s="76"/>
      <c r="K92" s="76">
        <v>2831</v>
      </c>
      <c r="L92" s="76">
        <v>2218</v>
      </c>
      <c r="M92" s="77">
        <f>L92/K92*100</f>
        <v>78.34687389614977</v>
      </c>
    </row>
    <row r="93" ht="12.75">
      <c r="A93" s="20"/>
    </row>
    <row r="95" spans="1:13" ht="23.25" customHeight="1">
      <c r="A95" s="102" t="s">
        <v>134</v>
      </c>
      <c r="B95" s="102"/>
      <c r="C95" s="102"/>
      <c r="D95" s="102"/>
      <c r="E95" s="102"/>
      <c r="F95" s="102"/>
      <c r="G95" s="102"/>
      <c r="H95" s="102"/>
      <c r="I95" s="102"/>
      <c r="J95" s="102"/>
      <c r="K95" s="102"/>
      <c r="L95" s="102"/>
      <c r="M95" s="102"/>
    </row>
    <row r="109" ht="12.75">
      <c r="A109" t="s">
        <v>34</v>
      </c>
    </row>
  </sheetData>
  <sheetProtection/>
  <mergeCells count="9">
    <mergeCell ref="A95:M95"/>
    <mergeCell ref="A1:M1"/>
    <mergeCell ref="A2:M2"/>
    <mergeCell ref="K3:M3"/>
    <mergeCell ref="C50:E50"/>
    <mergeCell ref="G50:I50"/>
    <mergeCell ref="K50:M50"/>
    <mergeCell ref="C3:E3"/>
    <mergeCell ref="G3:I3"/>
  </mergeCells>
  <printOptions/>
  <pageMargins left="0.75" right="0.75" top="1" bottom="1" header="0.5" footer="0.5"/>
  <pageSetup horizontalDpi="600" verticalDpi="600" orientation="portrait" paperSize="9" scale="93" r:id="rId2"/>
  <rowBreaks count="1" manualBreakCount="1">
    <brk id="48"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Lindquist Monica CSN utvärderings- och statistikenhe</cp:lastModifiedBy>
  <cp:lastPrinted>2009-04-20T13:56:30Z</cp:lastPrinted>
  <dcterms:created xsi:type="dcterms:W3CDTF">2001-09-19T12:13:41Z</dcterms:created>
  <dcterms:modified xsi:type="dcterms:W3CDTF">2009-04-20T14:13:40Z</dcterms:modified>
  <cp:category/>
  <cp:version/>
  <cp:contentType/>
  <cp:contentStatus/>
</cp:coreProperties>
</file>