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05" windowWidth="18300" windowHeight="11565" activeTab="0"/>
  </bookViews>
  <sheets>
    <sheet name="3 Studiemedel år" sheetId="1" r:id="rId1"/>
  </sheets>
  <definedNames>
    <definedName name="_xlnm.Print_Area" localSheetId="0">'3 Studiemedel år'!$A$1:$E$1152</definedName>
    <definedName name="wrn.Test._.2." localSheetId="0" hidden="1">{#N/A,#N/A,TRUE,"Shj kalenderhalv?r ";#N/A,#N/A,TRUE,"Shj kalender?r";#N/A,#N/A,TRUE,"Shj l?s?r";#N/A,#N/A,TRUE,"Sm kalenderhalv?r";#N/A,#N/A,TRUE,"Sm kalender?r ";#N/A,#N/A,TRUE,"Sm l?s?r";#N/A,#N/A,TRUE,"Vux kalenderhalv?r";#N/A,#N/A,TRUE,"Vux kalender?r";#N/A,#N/A,TRUE,"Vux l?s?r"}</definedName>
    <definedName name="wrn.Test._.2." hidden="1">{#N/A,#N/A,TRUE,"Shj kalenderhalv?r ";#N/A,#N/A,TRUE,"Shj kalender?r";#N/A,#N/A,TRUE,"Shj l?s?r";#N/A,#N/A,TRUE,"Sm kalenderhalv?r";#N/A,#N/A,TRUE,"Sm kalender?r ";#N/A,#N/A,TRUE,"Sm l?s?r";#N/A,#N/A,TRUE,"Vux kalenderhalv?r";#N/A,#N/A,TRUE,"Vux kalender?r";#N/A,#N/A,TRUE,"Vux l?s?r"}</definedName>
    <definedName name="wrn.test._.år1." localSheetId="0" hidden="1">{#N/A,#N/A,TRUE,"Shj kalenderhalv?r ";#N/A,#N/A,TRUE,"Shj kalender?r";#N/A,#N/A,TRUE,"Shj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<sst xmlns="http://schemas.openxmlformats.org/spreadsheetml/2006/main" count="1153" uniqueCount="159">
  <si>
    <t>3     Studiemedel</t>
  </si>
  <si>
    <t>År</t>
  </si>
  <si>
    <t>Tabell 3:18</t>
  </si>
  <si>
    <t>Kvinnor</t>
  </si>
  <si>
    <t>Män</t>
  </si>
  <si>
    <t>Totalt</t>
  </si>
  <si>
    <t>Studiemedel i Sverige</t>
  </si>
  <si>
    <t>Grundskolenivå</t>
  </si>
  <si>
    <t>bifall</t>
  </si>
  <si>
    <t>avslag</t>
  </si>
  <si>
    <t>Gymnasienivå</t>
  </si>
  <si>
    <t>Eftergymnasial nivå</t>
  </si>
  <si>
    <t>Studiemedel utomlands</t>
  </si>
  <si>
    <t>Tabell 3:19</t>
  </si>
  <si>
    <t>Repetitions- eller kompletteringsstudier på 
grundskolenivå</t>
  </si>
  <si>
    <t>Bifall högre bidrag delpost 2.3</t>
  </si>
  <si>
    <t xml:space="preserve">Bifall studiemedel med generellt 
bidrag p.g.a. att pengarna för högre bidrag är slut </t>
  </si>
  <si>
    <t>Saknar slutbetyg från grundskola 
eller 3-årig gymnasieutbildning</t>
  </si>
  <si>
    <t>Bifall högre bidrag delpost 2.2</t>
  </si>
  <si>
    <t>Bifall högre bidrag delpost 2.4</t>
  </si>
  <si>
    <t>Bifall högre bidrag delpost 2.1</t>
  </si>
  <si>
    <t>1    Utifrån studiemedelsansökan prövar CSN automatiskt om den sökande kan få 
      det högre bidraget. En sökande som inte kan få det högre bidraget men som uppfyller 
      grundläggande regler för att få studiemedel beviljas det generella bidraget. 
2    En person kan vara registrerad på flera utbildningsnivåer under samma kalenderår.
3    Bifall för studier som kan hänföras till respektive kalenderår oavsett utbetalningstid.
4    Arbetslösa personer som har en gymnasial utbildning sedan tidigare har möjlighet att få 
      ett utökat högre bidrag vid yrkesinriktade gymnasiala studier som påbörjas mellan 
      den 15 mars 2009 och den 31 december 2010. 
      Den sökande prövas först mot det ordinarie högre bidraget.</t>
  </si>
  <si>
    <t>Tabell 3:20</t>
  </si>
  <si>
    <t>Totalt antal registrerade
överklaganden</t>
  </si>
  <si>
    <t xml:space="preserve">  Studiemedel Sverige</t>
  </si>
  <si>
    <t xml:space="preserve">  Studiemedel utomlands</t>
  </si>
  <si>
    <t xml:space="preserve">  Merkostnadslån Sverige</t>
  </si>
  <si>
    <t xml:space="preserve">  Merkostnadslån utomlands</t>
  </si>
  <si>
    <t xml:space="preserve">  Tilläggslån Sverige</t>
  </si>
  <si>
    <t>1   I antalet registrerade överklaganden ingår även överklaganden av beslut om återkrav.
2   Tilläggsbidrag för studier utomlands särredovisas inte eftersom ärendevolymen är för
      liten.</t>
  </si>
  <si>
    <t>Tabell 3:21</t>
  </si>
  <si>
    <t>Helt ändrade vid omprövning</t>
  </si>
  <si>
    <t>Delvis ändrade vid omprövning</t>
  </si>
  <si>
    <t>"</t>
  </si>
  <si>
    <t>-</t>
  </si>
  <si>
    <t>1   Tabellen har sekretessgranskats, vilket innebär att enskilda celler med 
     antal mindre än 3 har ersatts med " och att summeringar har justerats.
2   I antalet omprövade beslut i ärenden ingår även omprövningar av beslut om återkrav.
3   Tilläggsbidrag för studier utomlands särredovisas inte eftersom ärendevolymen är för 
      liten.</t>
  </si>
  <si>
    <t>Tabell 3:22</t>
  </si>
  <si>
    <t>Summa bokfört</t>
  </si>
  <si>
    <t>Studiebidrag</t>
  </si>
  <si>
    <t>Tilläggsbidrag</t>
  </si>
  <si>
    <t>Grundlån</t>
  </si>
  <si>
    <t>Merkostnadslån</t>
  </si>
  <si>
    <t>Tilläggslån</t>
  </si>
  <si>
    <t>1    Utbetalda belopp blir olika beroende på från vilket system de hämtas. När utbetalda belopp 
      redovisas fördelat på olika undergrupper hämtas siffrorna från CSN:s produktionssystem. 
      Ovanstående data kommer från CSN:s ekonomisystem. Skillnaden beror bland annat på att 
      ekonomiavstämningen grundar sig på bokföringsdag, medan det i produktionssystemet är 
      utbetalningsdagen som styr till vilket kalenderhalvår eller kalenderår ett belopp räknas.</t>
  </si>
  <si>
    <t>Tabell 3:23a</t>
  </si>
  <si>
    <t>1   En person kan finnas registrerad på flera utbildningsnivåer under samma kalenderår.</t>
  </si>
  <si>
    <t>Tabell 3:23b</t>
  </si>
  <si>
    <t>Studielån</t>
  </si>
  <si>
    <t>1    Produktionssystemets siffror skiljer sig något från ekonomisystemets 
      (se fotnot i tabell 3:22).</t>
  </si>
  <si>
    <t>Tabell 3:24a</t>
  </si>
  <si>
    <t>Antal studerande med studiemedel, fördelat på kön, stödform och kalenderår</t>
  </si>
  <si>
    <t xml:space="preserve">Studiebidrag </t>
  </si>
  <si>
    <t>Tabell 3:24b</t>
  </si>
  <si>
    <t/>
  </si>
  <si>
    <t>Tabell 3:25a</t>
  </si>
  <si>
    <t>Antal studerande med studiemedel, fördelat på ålder, stödform och kön</t>
  </si>
  <si>
    <t>20–24 år</t>
  </si>
  <si>
    <t>25–29 år</t>
  </si>
  <si>
    <t>30–34 år</t>
  </si>
  <si>
    <t>35–39 år</t>
  </si>
  <si>
    <t>40–44  år</t>
  </si>
  <si>
    <t>45–49 år</t>
  </si>
  <si>
    <t>50 år–</t>
  </si>
  <si>
    <t>Tabell 3:25b</t>
  </si>
  <si>
    <t>40–44 år</t>
  </si>
  <si>
    <t>Tabell 3:26a</t>
  </si>
  <si>
    <t>Studiebidrag 80,1 %</t>
  </si>
  <si>
    <t>Grundlån 19,9 %</t>
  </si>
  <si>
    <t>1   En person kan finnas registrerad på flera utbildningsnivåer under samma kalenderår. 
2   Tabellen har sekretessgranskats, vilket innebär att enskilda celler med antal mindre 
     än 3 har ersatts med " och att summeringar har justerats.</t>
  </si>
  <si>
    <t>Tabell 3:26b</t>
  </si>
  <si>
    <t>1    Produktionssystemets siffror skiljer sig något från ekonomisystemets 
      (se fotnot i tabell 3:22).
2    Vid utsökningen i produktionssystemet blir det en viss dubbelräkning vid en fördelning
      på det högre och generella bidraget.</t>
  </si>
  <si>
    <t>Tabell 3:27a</t>
  </si>
  <si>
    <t>Folkhögskola</t>
  </si>
  <si>
    <t>Komvux</t>
  </si>
  <si>
    <t>Gymnasieskola</t>
  </si>
  <si>
    <t>Högskola och universitet</t>
  </si>
  <si>
    <t xml:space="preserve">1    En person kan finnas registrerad på flera skolformer under samma kalenderår. </t>
  </si>
  <si>
    <t>Tabell 3:27b</t>
  </si>
  <si>
    <t>1    Produktionssystemets siffror skiljer sig något från ekonomisystemets 
      (se fotnot i tabell 3:22).
2    Vid utsökningen i produktionssystemet blir det en viss dubbelräkning vid en fördelning 
      på det högre och generella bidraget.</t>
  </si>
  <si>
    <t>Tabell 3:28a</t>
  </si>
  <si>
    <t>50 %</t>
  </si>
  <si>
    <t>75 %</t>
  </si>
  <si>
    <t>100 %</t>
  </si>
  <si>
    <t>1   En person kan finnas registrerad med flera studietakter under samma kalenderår.</t>
  </si>
  <si>
    <t>Tabell 3:28b</t>
  </si>
  <si>
    <t>Tabell 3:29a</t>
  </si>
  <si>
    <t>Antal studerande med studiemedel (högre bidrag), 
fördelat på kön, stödform och kalenderår</t>
  </si>
  <si>
    <t>Tabell 3:29b</t>
  </si>
  <si>
    <t>Tabell 3:30a</t>
  </si>
  <si>
    <t>1    Tabellen har sekretessgranskats, vilket innebär att enskilda celler med antal mindre 
      än 3 har ersatts med " och att summeringar har justerats.</t>
  </si>
  <si>
    <t>Tabell 3:30b</t>
  </si>
  <si>
    <t>Tabell 3:31a</t>
  </si>
  <si>
    <t>Studiebidrag 34,3 %</t>
  </si>
  <si>
    <t>Grundlån 65,7 %</t>
  </si>
  <si>
    <t>Tabell 3:31b</t>
  </si>
  <si>
    <t>Tabell 3:32a</t>
  </si>
  <si>
    <t>Kompletterande utbildning</t>
  </si>
  <si>
    <t>1   En person kan finnas registrerad på flera skolformer under samma kalenderår. 
2   Tabellen har sekretessgranskats, vilket innebär att enskilda celler med antal mindre än 3 har 
     ersatts med " och att summeringar har justerats.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Under "Övriga" ingår eftergymnasial utbildning vid vissa trafikflygarutbildningar,
     teologiska utbildningar och polisutbildningar samt studerande som har registrerats
     under beteckningen "saknas".</t>
  </si>
  <si>
    <t>Tabell 3:32b</t>
  </si>
  <si>
    <t>1   Produktionssystemets siffror skiljer sig något från ekonomisystemets (se fotnot i tabell 3:22).
2   Vid utsökningen i produktionssystemet blir det en viss dubbelräkning vid en fördelning 
      på det högre och generella bidraget.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Under "Övriga" ingår eftergymnasial utbildning vid vissa trafikflygarutbildningar, teologiska 
     utbildningar och polisutbildningar samt studerande som har registrerats under beteckningen "saknas".</t>
  </si>
  <si>
    <t>Tabell 3:33a</t>
  </si>
  <si>
    <t>1   En person kan finnas registrerad med olika studietakt under samma kalenderår.</t>
  </si>
  <si>
    <t>Tabell 3:33b</t>
  </si>
  <si>
    <t>Tabell 3:34a</t>
  </si>
  <si>
    <t>Antal studerande med studiemedel (generellt bidrag) i Sverige,
fördelat på kön, stödform och kalenderår</t>
  </si>
  <si>
    <t>Tabell 3:34b</t>
  </si>
  <si>
    <t>Tabell 3:35a</t>
  </si>
  <si>
    <t>Antal studerande med studiemedel (generellt bidrag)  i Sverige,
fördelat på ålder, stödform och kön</t>
  </si>
  <si>
    <t>Tabell 3:35b</t>
  </si>
  <si>
    <t xml:space="preserve">
     </t>
  </si>
  <si>
    <t>Tabell 3:36a</t>
  </si>
  <si>
    <t>1    En person kan finnas registrerad på flera utbildningsnivåer under samma kalenderår.</t>
  </si>
  <si>
    <t>Tabell 3:36b</t>
  </si>
  <si>
    <t>Tabell 3:37a</t>
  </si>
  <si>
    <t>Antal utlandsstuderande med studiemedel,
fördelat på kön, stödform och kalenderår</t>
  </si>
  <si>
    <t>Tabell 3:37b</t>
  </si>
  <si>
    <t>Tabell 3:38a</t>
  </si>
  <si>
    <t>50–54 år</t>
  </si>
  <si>
    <t>Tabell 3:38b</t>
  </si>
  <si>
    <r>
      <t>Antal studerande som ansökt om studiemedel, fördelat på utbildningsnivå och beslut</t>
    </r>
    <r>
      <rPr>
        <b/>
        <vertAlign val="superscript"/>
        <sz val="10"/>
        <rFont val="Arial"/>
        <family val="2"/>
      </rPr>
      <t>1, 2, 3, 4, 5</t>
    </r>
  </si>
  <si>
    <r>
      <t xml:space="preserve">1   För studietid som kan hänföras till kalenderåret.
2   En person kan ha haft både avslags- och bifallsbeslut under samma kalenderår.
3   En person kan vara registrerad på flera utbildningsnivåer under samma kalenderår.
4   Inkluderar endast beslutade ansökningar. </t>
    </r>
    <r>
      <rPr>
        <sz val="8.5"/>
        <color indexed="10"/>
        <rFont val="Arial"/>
        <family val="2"/>
      </rPr>
      <t xml:space="preserve">
</t>
    </r>
    <r>
      <rPr>
        <sz val="8.5"/>
        <rFont val="Arial"/>
        <family val="2"/>
      </rPr>
      <t xml:space="preserve">5   Enligt utsökning i CSN:s produktionssystem 2010-01-14.          </t>
    </r>
    <r>
      <rPr>
        <sz val="8.5"/>
        <color indexed="10"/>
        <rFont val="Arial"/>
        <family val="2"/>
      </rPr>
      <t xml:space="preserve">                           </t>
    </r>
  </si>
  <si>
    <r>
      <t>Antal studerande som uppfyllt grundläggande villkor för högre 
bidrag, fördelat på utbildningsnivå och beslut</t>
    </r>
    <r>
      <rPr>
        <b/>
        <vertAlign val="superscript"/>
        <sz val="10"/>
        <rFont val="Arial"/>
        <family val="2"/>
      </rPr>
      <t>1, 2, 3</t>
    </r>
  </si>
  <si>
    <r>
      <t>Yrkesinriktad utbildning
på gymnasial nivå (Yrkesvux)</t>
    </r>
    <r>
      <rPr>
        <b/>
        <vertAlign val="superscript"/>
        <sz val="9"/>
        <rFont val="Arial"/>
        <family val="2"/>
      </rPr>
      <t>4</t>
    </r>
  </si>
  <si>
    <r>
      <t>Antal registrerade överklaganden</t>
    </r>
    <r>
      <rPr>
        <b/>
        <vertAlign val="superscript"/>
        <sz val="10"/>
        <rFont val="Arial"/>
        <family val="2"/>
      </rPr>
      <t>1</t>
    </r>
  </si>
  <si>
    <r>
      <t xml:space="preserve">  Tilläggsbidrag Sverige och utomlands</t>
    </r>
    <r>
      <rPr>
        <vertAlign val="superscript"/>
        <sz val="8.5"/>
        <rFont val="Arial"/>
        <family val="2"/>
      </rPr>
      <t>2</t>
    </r>
  </si>
  <si>
    <r>
      <t>Antal omprövade beslut i ärenden</t>
    </r>
    <r>
      <rPr>
        <b/>
        <vertAlign val="superscript"/>
        <sz val="10"/>
        <rFont val="Arial"/>
        <family val="2"/>
      </rPr>
      <t>1, 2</t>
    </r>
  </si>
  <si>
    <r>
      <t xml:space="preserve">  Tilläggsbidrag Sverige och utomlands</t>
    </r>
    <r>
      <rPr>
        <vertAlign val="superscript"/>
        <sz val="8.5"/>
        <rFont val="Arial"/>
        <family val="2"/>
      </rPr>
      <t>3</t>
    </r>
  </si>
  <si>
    <r>
      <t>Utbetalda studiemedel för studier i Sverige och i utlandet, totalt bokfört belopp</t>
    </r>
    <r>
      <rPr>
        <b/>
        <vertAlign val="superscript"/>
        <sz val="10"/>
        <rFont val="Arial"/>
        <family val="2"/>
      </rPr>
      <t>1</t>
    </r>
    <r>
      <rPr>
        <b/>
        <sz val="10"/>
        <rFont val="Arial"/>
        <family val="2"/>
      </rPr>
      <t>, fördelat på stödform och kalenderår, miljoner kronor</t>
    </r>
  </si>
  <si>
    <r>
      <t>Antal studerande med studiemedel, fördelat på utbildningsnivå, stödform och kön</t>
    </r>
    <r>
      <rPr>
        <b/>
        <vertAlign val="superscript"/>
        <sz val="10"/>
        <rFont val="Arial"/>
        <family val="2"/>
      </rPr>
      <t>1</t>
    </r>
  </si>
  <si>
    <r>
      <t>Utbetalda belopp för studiemedel, fördelat på utbildningsnivå, stödform och kön, miljoner kronor</t>
    </r>
    <r>
      <rPr>
        <b/>
        <vertAlign val="superscript"/>
        <sz val="10"/>
        <rFont val="Arial"/>
        <family val="2"/>
      </rPr>
      <t>1</t>
    </r>
  </si>
  <si>
    <r>
      <t>Utbetalda belopp för studiemedel, fördelat på kön, stödform och kalenderår, miljoner kronor</t>
    </r>
    <r>
      <rPr>
        <b/>
        <vertAlign val="superscript"/>
        <sz val="10"/>
        <rFont val="Arial"/>
        <family val="2"/>
      </rPr>
      <t>1</t>
    </r>
  </si>
  <si>
    <r>
      <t>00</t>
    </r>
    <r>
      <rPr>
        <b/>
        <sz val="9"/>
        <color indexed="8"/>
        <rFont val="Arial"/>
        <family val="2"/>
      </rPr>
      <t>–</t>
    </r>
    <r>
      <rPr>
        <b/>
        <sz val="9"/>
        <rFont val="Arial"/>
        <family val="2"/>
      </rPr>
      <t>19 år</t>
    </r>
  </si>
  <si>
    <r>
      <t>Utbetalda belopp för studiemedel, fördelat på ålder, stödform och kön, miljoner kronor</t>
    </r>
    <r>
      <rPr>
        <b/>
        <vertAlign val="superscript"/>
        <sz val="10"/>
        <rFont val="Arial"/>
        <family val="2"/>
      </rPr>
      <t>1</t>
    </r>
  </si>
  <si>
    <r>
      <t>00</t>
    </r>
    <r>
      <rPr>
        <b/>
        <sz val="9"/>
        <rFont val="Arial"/>
        <family val="2"/>
      </rPr>
      <t>–19 år</t>
    </r>
  </si>
  <si>
    <r>
      <t>Antal studerande med studiemedel (högre bidrag), 
fördelat på utbildningsnivå, stödform och kön</t>
    </r>
    <r>
      <rPr>
        <b/>
        <vertAlign val="superscript"/>
        <sz val="10"/>
        <rFont val="Arial"/>
        <family val="2"/>
      </rPr>
      <t>1, 2</t>
    </r>
  </si>
  <si>
    <r>
      <t>Utbetalda belopp för studiemedel (högre bidrag), fördelat på 
utbildningsnivå, stödform och kön, miljoner kronor</t>
    </r>
    <r>
      <rPr>
        <b/>
        <vertAlign val="superscript"/>
        <sz val="10"/>
        <rFont val="Arial"/>
        <family val="2"/>
      </rPr>
      <t>1, 2</t>
    </r>
  </si>
  <si>
    <r>
      <t>Antal studerande med studiemedel (högre bidrag), 
fördelat på skolform, stödform och kön</t>
    </r>
    <r>
      <rPr>
        <b/>
        <vertAlign val="superscript"/>
        <sz val="10"/>
        <rFont val="Arial"/>
        <family val="2"/>
      </rPr>
      <t>1</t>
    </r>
  </si>
  <si>
    <r>
      <t>Utbetalda belopp för studiemedel (högre bidrag), 
fördelat på skolform, stödform och kön, miljoner kronor</t>
    </r>
    <r>
      <rPr>
        <b/>
        <vertAlign val="superscript"/>
        <sz val="10"/>
        <rFont val="Arial"/>
        <family val="2"/>
      </rPr>
      <t>1, 2</t>
    </r>
  </si>
  <si>
    <r>
      <t>Antal studerande med studiemedel (högre bidrag), 
fördelat på studietakt, stödform och kön</t>
    </r>
    <r>
      <rPr>
        <b/>
        <vertAlign val="superscript"/>
        <sz val="10"/>
        <rFont val="Arial"/>
        <family val="2"/>
      </rPr>
      <t>1</t>
    </r>
  </si>
  <si>
    <r>
      <t>Utbetalda belopp för studiemedel (högre bidrag), 
fördelat på studietakt, stödform och kön, miljoner kronor</t>
    </r>
    <r>
      <rPr>
        <b/>
        <vertAlign val="superscript"/>
        <sz val="10"/>
        <rFont val="Arial"/>
        <family val="2"/>
      </rPr>
      <t>1, 2</t>
    </r>
  </si>
  <si>
    <r>
      <t>Utbetalda belopp för studiemedel (högre bidrag), fördelat på kön, 
stödform och kalenderår, miljoner kronor</t>
    </r>
    <r>
      <rPr>
        <b/>
        <vertAlign val="superscript"/>
        <sz val="10"/>
        <rFont val="Arial"/>
        <family val="2"/>
      </rPr>
      <t>1, 2</t>
    </r>
  </si>
  <si>
    <r>
      <t>Antal studerande med studiemedel (högre bidrag), 
fördelat på ålder, stödform och kön</t>
    </r>
    <r>
      <rPr>
        <vertAlign val="superscript"/>
        <sz val="10"/>
        <rFont val="Arial"/>
        <family val="2"/>
      </rPr>
      <t>1</t>
    </r>
  </si>
  <si>
    <r>
      <t>Utbetalda belopp för studiemedel (högre bidrag), 
fördelat på ålder, stödform och kön, miljoner kronor</t>
    </r>
    <r>
      <rPr>
        <b/>
        <vertAlign val="superscript"/>
        <sz val="10"/>
        <rFont val="Arial"/>
        <family val="2"/>
      </rPr>
      <t>1, 2</t>
    </r>
  </si>
  <si>
    <r>
      <t>Antal studerande med studiemedel (generellt bidrag) i Sverige, 
fördelat på utbildningsnivå, stödform och kön</t>
    </r>
    <r>
      <rPr>
        <b/>
        <vertAlign val="superscript"/>
        <sz val="10"/>
        <rFont val="Arial"/>
        <family val="2"/>
      </rPr>
      <t>1</t>
    </r>
  </si>
  <si>
    <r>
      <t>Utbetalda belopp för studiemedel (generellt bidrag) i Sverige, fördelat på utbildningsnivå och kön, miljoner kronor</t>
    </r>
    <r>
      <rPr>
        <b/>
        <vertAlign val="superscript"/>
        <sz val="10"/>
        <rFont val="Arial"/>
        <family val="2"/>
      </rPr>
      <t>1, 2</t>
    </r>
  </si>
  <si>
    <r>
      <t>Antal studerande med studiemedel (generellt bidrag) i Sverige, 
fördelat på skolform, stödform och kön</t>
    </r>
    <r>
      <rPr>
        <b/>
        <vertAlign val="superscript"/>
        <sz val="10"/>
        <rFont val="Arial"/>
        <family val="2"/>
      </rPr>
      <t>1, 2</t>
    </r>
  </si>
  <si>
    <r>
      <t>Kvalificerad yrkesutbildning</t>
    </r>
    <r>
      <rPr>
        <b/>
        <vertAlign val="superscript"/>
        <sz val="9"/>
        <rFont val="Arial"/>
        <family val="2"/>
      </rPr>
      <t>3</t>
    </r>
  </si>
  <si>
    <r>
      <t>Yrkeshögskola</t>
    </r>
    <r>
      <rPr>
        <b/>
        <vertAlign val="superscript"/>
        <sz val="9"/>
        <rFont val="Arial"/>
        <family val="2"/>
      </rPr>
      <t>4</t>
    </r>
  </si>
  <si>
    <r>
      <t>Övriga</t>
    </r>
    <r>
      <rPr>
        <b/>
        <vertAlign val="superscript"/>
        <sz val="9"/>
        <rFont val="Arial"/>
        <family val="2"/>
      </rPr>
      <t>5</t>
    </r>
  </si>
  <si>
    <r>
      <t>Utbetalda belopp för studiemedel (generellt bidrag) i Sverige, 
fördelat på skolform, stödform och kön, miljoner kronor</t>
    </r>
    <r>
      <rPr>
        <b/>
        <vertAlign val="superscript"/>
        <sz val="10"/>
        <rFont val="Arial"/>
        <family val="2"/>
      </rPr>
      <t>1, 2</t>
    </r>
  </si>
  <si>
    <r>
      <t>Antal studerande med studiemedel (generellt bidrag) i Sverige, 
fördelat på studietakt, stödform och kön</t>
    </r>
    <r>
      <rPr>
        <b/>
        <vertAlign val="superscript"/>
        <sz val="10"/>
        <rFont val="Arial"/>
        <family val="2"/>
      </rPr>
      <t>1</t>
    </r>
  </si>
  <si>
    <r>
      <t>Utbetalda belopp för studiemedel (generellt bidrag) i Sverige, 
fördelat på studietakt, stödform och kön, miljoner</t>
    </r>
    <r>
      <rPr>
        <b/>
        <vertAlign val="superscript"/>
        <sz val="10"/>
        <rFont val="Arial"/>
        <family val="2"/>
      </rPr>
      <t>1, 2</t>
    </r>
  </si>
  <si>
    <r>
      <t>Utbetalda belopp för studiemedel (generellt bidrag) i Sverige, 
fördelat på kön, stödform och kalenderår, miljoner kronor</t>
    </r>
    <r>
      <rPr>
        <b/>
        <vertAlign val="superscript"/>
        <sz val="10"/>
        <rFont val="Arial"/>
        <family val="2"/>
      </rPr>
      <t>1, 2</t>
    </r>
  </si>
  <si>
    <r>
      <t>Utbetalda belopp för studiemedel (generellt bidrag) i Sverige, 
fördelat på ålder, stödform och kön, miljoner kronor</t>
    </r>
    <r>
      <rPr>
        <b/>
        <vertAlign val="superscript"/>
        <sz val="10"/>
        <rFont val="Arial"/>
        <family val="2"/>
      </rPr>
      <t>1, 2</t>
    </r>
  </si>
  <si>
    <r>
      <t>Antal utlandsstuderande med studiemedel, 
fördelat på utbildningsnivå, stödform och kön</t>
    </r>
    <r>
      <rPr>
        <b/>
        <vertAlign val="superscript"/>
        <sz val="10"/>
        <rFont val="Arial"/>
        <family val="2"/>
      </rPr>
      <t>1</t>
    </r>
  </si>
  <si>
    <r>
      <t>Utbetalda belopp för studiemedel till utlandsstuderande, 
fördelat på utbildningsnivå, stödform och kön, miljoner kronor</t>
    </r>
    <r>
      <rPr>
        <b/>
        <vertAlign val="superscript"/>
        <sz val="10"/>
        <rFont val="Arial"/>
        <family val="2"/>
      </rPr>
      <t>1</t>
    </r>
  </si>
  <si>
    <r>
      <t>Utbetalda belopp för studiemedel till utlandsstuderande, 
fördelat på kön, stödform och kalenderår, miljoner kronor</t>
    </r>
    <r>
      <rPr>
        <b/>
        <vertAlign val="superscript"/>
        <sz val="10"/>
        <rFont val="Arial"/>
        <family val="2"/>
      </rPr>
      <t>1</t>
    </r>
  </si>
  <si>
    <r>
      <t>Antal utlandsstuderande med studiemedel, fördelat på
ålder, stödform och kön</t>
    </r>
    <r>
      <rPr>
        <vertAlign val="superscript"/>
        <sz val="10"/>
        <rFont val="Arial"/>
        <family val="2"/>
      </rPr>
      <t>1</t>
    </r>
  </si>
  <si>
    <r>
      <t>Utbetalda belopp för studiemedel till utlandsstuderande, fördelat på 
ålder, stödform och kön, miljoner kronor</t>
    </r>
    <r>
      <rPr>
        <b/>
        <vertAlign val="superscript"/>
        <sz val="10"/>
        <rFont val="Arial"/>
        <family val="2"/>
      </rPr>
      <t>1</t>
    </r>
  </si>
</sst>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0.0%"/>
    <numFmt numFmtId="178" formatCode="0.0\ %"/>
    <numFmt numFmtId="179" formatCode="0\ %"/>
    <numFmt numFmtId="180" formatCode="_-* #,##0\ _k_r_-;\-* #,##0\ _k_r_-;_-* &quot;-&quot;??\ _k_r_-;_-@_-"/>
    <numFmt numFmtId="181" formatCode="&quot;Ja&quot;;&quot;Ja&quot;;&quot;Nej&quot;"/>
    <numFmt numFmtId="182" formatCode="&quot;Sant&quot;;&quot;Sant&quot;;&quot;Falskt&quot;"/>
    <numFmt numFmtId="183" formatCode="&quot;På&quot;;&quot;På&quot;;&quot;Av&quot;"/>
    <numFmt numFmtId="184" formatCode="[$€-2]\ #,##0.00_);[Red]\([$€-2]\ #,##0.00\)"/>
    <numFmt numFmtId="185" formatCode="#,##0.0;&quot;-&quot;#,##0.0"/>
    <numFmt numFmtId="186" formatCode="0.000000"/>
    <numFmt numFmtId="187" formatCode="0.0000000"/>
    <numFmt numFmtId="188" formatCode="0.00000000"/>
    <numFmt numFmtId="189" formatCode="0.000000000"/>
    <numFmt numFmtId="190" formatCode="0.0000000000"/>
  </numFmts>
  <fonts count="36">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4"/>
      <name val="Arial"/>
      <family val="2"/>
    </font>
    <font>
      <b/>
      <sz val="10"/>
      <name val="Arial"/>
      <family val="2"/>
    </font>
    <font>
      <b/>
      <vertAlign val="superscript"/>
      <sz val="10"/>
      <name val="Arial"/>
      <family val="2"/>
    </font>
    <font>
      <sz val="9"/>
      <name val="Arial"/>
      <family val="2"/>
    </font>
    <font>
      <b/>
      <sz val="9"/>
      <name val="Arial"/>
      <family val="2"/>
    </font>
    <font>
      <sz val="9"/>
      <color indexed="10"/>
      <name val="Arial"/>
      <family val="2"/>
    </font>
    <font>
      <sz val="8.5"/>
      <color indexed="10"/>
      <name val="Arial"/>
      <family val="2"/>
    </font>
    <font>
      <sz val="8.5"/>
      <name val="Arial"/>
      <family val="2"/>
    </font>
    <font>
      <sz val="10"/>
      <color indexed="10"/>
      <name val="Arial"/>
      <family val="2"/>
    </font>
    <font>
      <b/>
      <vertAlign val="superscript"/>
      <sz val="9"/>
      <name val="Arial"/>
      <family val="2"/>
    </font>
    <font>
      <b/>
      <sz val="8.5"/>
      <name val="Arial"/>
      <family val="2"/>
    </font>
    <font>
      <vertAlign val="superscript"/>
      <sz val="8.5"/>
      <name val="Arial"/>
      <family val="2"/>
    </font>
    <font>
      <b/>
      <sz val="9"/>
      <color indexed="8"/>
      <name val="Arial"/>
      <family val="2"/>
    </font>
    <font>
      <b/>
      <sz val="9"/>
      <color indexed="9"/>
      <name val="Arial"/>
      <family val="2"/>
    </font>
    <font>
      <b/>
      <sz val="8.5"/>
      <color indexed="10"/>
      <name val="Arial"/>
      <family val="2"/>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130">
    <xf numFmtId="0" fontId="0" fillId="0" borderId="0" xfId="0" applyAlignment="1">
      <alignment/>
    </xf>
    <xf numFmtId="0" fontId="20" fillId="0" borderId="0" xfId="0" applyFont="1" applyAlignment="1">
      <alignment/>
    </xf>
    <xf numFmtId="0" fontId="21" fillId="0" borderId="0" xfId="0" applyFont="1" applyAlignment="1">
      <alignment/>
    </xf>
    <xf numFmtId="0" fontId="21" fillId="0" borderId="0" xfId="0" applyFont="1" applyBorder="1" applyAlignment="1">
      <alignment wrapText="1"/>
    </xf>
    <xf numFmtId="0" fontId="0" fillId="0" borderId="0" xfId="0" applyBorder="1" applyAlignment="1">
      <alignment wrapText="1"/>
    </xf>
    <xf numFmtId="0" fontId="23" fillId="0" borderId="10" xfId="0" applyFont="1" applyBorder="1" applyAlignment="1">
      <alignment horizontal="right"/>
    </xf>
    <xf numFmtId="0" fontId="24" fillId="0" borderId="0" xfId="0" applyFont="1" applyAlignment="1">
      <alignment/>
    </xf>
    <xf numFmtId="0" fontId="23" fillId="0" borderId="0" xfId="0" applyFont="1" applyAlignment="1">
      <alignment/>
    </xf>
    <xf numFmtId="0" fontId="23" fillId="0" borderId="0" xfId="0" applyFont="1" applyAlignment="1">
      <alignment horizontal="left" indent="1"/>
    </xf>
    <xf numFmtId="3" fontId="23" fillId="0" borderId="0" xfId="0" applyNumberFormat="1" applyFont="1" applyAlignment="1">
      <alignment/>
    </xf>
    <xf numFmtId="3" fontId="23" fillId="0" borderId="0" xfId="0" applyNumberFormat="1" applyFont="1" applyBorder="1" applyAlignment="1">
      <alignment/>
    </xf>
    <xf numFmtId="3" fontId="25" fillId="0" borderId="0" xfId="0" applyNumberFormat="1" applyFont="1" applyAlignment="1">
      <alignment/>
    </xf>
    <xf numFmtId="0" fontId="23" fillId="0" borderId="11" xfId="0" applyFont="1" applyBorder="1" applyAlignment="1">
      <alignment horizontal="left" indent="1"/>
    </xf>
    <xf numFmtId="3" fontId="23" fillId="0" borderId="11" xfId="0" applyNumberFormat="1" applyFont="1" applyBorder="1" applyAlignment="1">
      <alignment/>
    </xf>
    <xf numFmtId="0" fontId="0" fillId="0" borderId="0" xfId="0" applyBorder="1" applyAlignment="1">
      <alignment/>
    </xf>
    <xf numFmtId="0" fontId="27" fillId="0" borderId="12" xfId="0" applyFont="1" applyBorder="1" applyAlignment="1">
      <alignment horizontal="left" wrapText="1"/>
    </xf>
    <xf numFmtId="0" fontId="28" fillId="0" borderId="12" xfId="0" applyFont="1" applyBorder="1" applyAlignment="1">
      <alignment/>
    </xf>
    <xf numFmtId="0" fontId="27" fillId="0" borderId="0" xfId="0" applyFont="1" applyBorder="1" applyAlignment="1">
      <alignment horizontal="left" wrapText="1"/>
    </xf>
    <xf numFmtId="0" fontId="0" fillId="0" borderId="0" xfId="0" applyBorder="1" applyAlignment="1">
      <alignment/>
    </xf>
    <xf numFmtId="0" fontId="27" fillId="0" borderId="0" xfId="0" applyFont="1" applyAlignment="1">
      <alignment/>
    </xf>
    <xf numFmtId="0" fontId="21" fillId="0" borderId="11" xfId="0" applyFont="1" applyBorder="1" applyAlignment="1">
      <alignment wrapText="1"/>
    </xf>
    <xf numFmtId="0" fontId="0" fillId="0" borderId="11" xfId="0" applyBorder="1" applyAlignment="1">
      <alignment wrapText="1"/>
    </xf>
    <xf numFmtId="0" fontId="0" fillId="0" borderId="0" xfId="0" applyAlignment="1">
      <alignment wrapText="1"/>
    </xf>
    <xf numFmtId="0" fontId="23" fillId="0" borderId="11" xfId="0" applyFont="1" applyBorder="1" applyAlignment="1">
      <alignment horizontal="right"/>
    </xf>
    <xf numFmtId="0" fontId="24" fillId="0" borderId="0" xfId="0" applyFont="1" applyBorder="1" applyAlignment="1">
      <alignment horizontal="left" wrapText="1"/>
    </xf>
    <xf numFmtId="0" fontId="23" fillId="0" borderId="0" xfId="0" applyFont="1" applyBorder="1" applyAlignment="1" quotePrefix="1">
      <alignment horizontal="right"/>
    </xf>
    <xf numFmtId="0" fontId="23" fillId="0" borderId="0" xfId="0" applyFont="1" applyBorder="1" applyAlignment="1">
      <alignment horizontal="left"/>
    </xf>
    <xf numFmtId="3" fontId="23" fillId="0" borderId="0" xfId="0" applyNumberFormat="1" applyFont="1" applyBorder="1" applyAlignment="1" quotePrefix="1">
      <alignment horizontal="right"/>
    </xf>
    <xf numFmtId="0" fontId="23" fillId="0" borderId="0" xfId="0" applyFont="1" applyAlignment="1">
      <alignment wrapText="1"/>
    </xf>
    <xf numFmtId="3" fontId="25" fillId="0" borderId="0" xfId="0" applyNumberFormat="1" applyFont="1" applyBorder="1" applyAlignment="1" quotePrefix="1">
      <alignment horizontal="right"/>
    </xf>
    <xf numFmtId="0" fontId="24" fillId="0" borderId="0" xfId="0" applyFont="1" applyBorder="1" applyAlignment="1">
      <alignment horizontal="left"/>
    </xf>
    <xf numFmtId="0" fontId="23" fillId="0" borderId="11" xfId="0" applyFont="1" applyBorder="1" applyAlignment="1">
      <alignment horizontal="left"/>
    </xf>
    <xf numFmtId="3" fontId="23" fillId="0" borderId="11" xfId="0" applyNumberFormat="1" applyFont="1" applyBorder="1" applyAlignment="1" quotePrefix="1">
      <alignment horizontal="right"/>
    </xf>
    <xf numFmtId="0" fontId="27" fillId="0" borderId="0" xfId="0" applyNumberFormat="1" applyFont="1" applyBorder="1" applyAlignment="1">
      <alignment horizontal="left" wrapText="1"/>
    </xf>
    <xf numFmtId="0" fontId="27" fillId="0" borderId="0" xfId="0" applyNumberFormat="1" applyFont="1" applyBorder="1" applyAlignment="1">
      <alignment horizontal="left" wrapText="1"/>
    </xf>
    <xf numFmtId="0" fontId="21" fillId="0" borderId="0" xfId="0" applyFont="1" applyAlignment="1">
      <alignment wrapText="1"/>
    </xf>
    <xf numFmtId="0" fontId="23" fillId="0" borderId="10" xfId="0" applyFont="1" applyBorder="1" applyAlignment="1">
      <alignment/>
    </xf>
    <xf numFmtId="0" fontId="0" fillId="0" borderId="0" xfId="0" applyFont="1" applyAlignment="1">
      <alignment/>
    </xf>
    <xf numFmtId="0" fontId="30" fillId="0" borderId="0" xfId="0" applyFont="1" applyBorder="1" applyAlignment="1">
      <alignment wrapText="1"/>
    </xf>
    <xf numFmtId="3" fontId="30" fillId="0" borderId="0" xfId="0" applyNumberFormat="1" applyFont="1" applyBorder="1" applyAlignment="1">
      <alignment/>
    </xf>
    <xf numFmtId="3" fontId="27" fillId="0" borderId="0" xfId="0" applyNumberFormat="1" applyFont="1" applyAlignment="1">
      <alignment horizontal="right"/>
    </xf>
    <xf numFmtId="3" fontId="27" fillId="0" borderId="0" xfId="0" applyNumberFormat="1" applyFont="1" applyAlignment="1">
      <alignment/>
    </xf>
    <xf numFmtId="0" fontId="27" fillId="0" borderId="0" xfId="0" applyFont="1" applyBorder="1" applyAlignment="1">
      <alignment wrapText="1"/>
    </xf>
    <xf numFmtId="3" fontId="27" fillId="0" borderId="0" xfId="0" applyNumberFormat="1" applyFont="1" applyBorder="1" applyAlignment="1">
      <alignment/>
    </xf>
    <xf numFmtId="0" fontId="27" fillId="0" borderId="12" xfId="0" applyFont="1" applyBorder="1" applyAlignment="1">
      <alignment horizontal="left"/>
    </xf>
    <xf numFmtId="0" fontId="27" fillId="0" borderId="0" xfId="0" applyNumberFormat="1" applyFont="1" applyBorder="1" applyAlignment="1">
      <alignment wrapText="1"/>
    </xf>
    <xf numFmtId="0" fontId="27" fillId="0" borderId="10" xfId="0" applyFont="1" applyBorder="1" applyAlignment="1">
      <alignment/>
    </xf>
    <xf numFmtId="0" fontId="30" fillId="0" borderId="0" xfId="0" applyFont="1" applyAlignment="1">
      <alignment/>
    </xf>
    <xf numFmtId="3" fontId="30" fillId="0" borderId="0" xfId="0" applyNumberFormat="1" applyFont="1" applyAlignment="1">
      <alignment horizontal="right"/>
    </xf>
    <xf numFmtId="3" fontId="0" fillId="0" borderId="0" xfId="0" applyNumberFormat="1" applyFont="1" applyAlignment="1">
      <alignment/>
    </xf>
    <xf numFmtId="3" fontId="27" fillId="0" borderId="0" xfId="0" applyNumberFormat="1" applyFont="1" applyFill="1" applyAlignment="1">
      <alignment horizontal="right"/>
    </xf>
    <xf numFmtId="3" fontId="27" fillId="0" borderId="0" xfId="0" applyNumberFormat="1" applyFont="1" applyFill="1" applyBorder="1" applyAlignment="1">
      <alignment horizontal="right"/>
    </xf>
    <xf numFmtId="0" fontId="27" fillId="0" borderId="11" xfId="0" applyFont="1" applyBorder="1" applyAlignment="1">
      <alignment/>
    </xf>
    <xf numFmtId="3" fontId="27" fillId="0" borderId="11" xfId="0" applyNumberFormat="1" applyFont="1" applyFill="1" applyBorder="1" applyAlignment="1">
      <alignment horizontal="right"/>
    </xf>
    <xf numFmtId="0" fontId="27" fillId="0" borderId="12" xfId="0" applyNumberFormat="1" applyFont="1" applyBorder="1" applyAlignment="1">
      <alignment horizontal="left" wrapText="1"/>
    </xf>
    <xf numFmtId="0" fontId="26" fillId="0" borderId="0" xfId="0" applyFont="1" applyBorder="1" applyAlignment="1">
      <alignment horizontal="left" wrapText="1"/>
    </xf>
    <xf numFmtId="0" fontId="27" fillId="0" borderId="0" xfId="0" applyFont="1" applyBorder="1" applyAlignment="1">
      <alignment horizontal="left"/>
    </xf>
    <xf numFmtId="0" fontId="21" fillId="0" borderId="0" xfId="0" applyFont="1" applyBorder="1" applyAlignment="1">
      <alignment horizontal="left" wrapText="1"/>
    </xf>
    <xf numFmtId="0" fontId="23" fillId="0" borderId="0" xfId="0" applyFont="1" applyBorder="1" applyAlignment="1">
      <alignment wrapText="1"/>
    </xf>
    <xf numFmtId="165" fontId="23" fillId="0" borderId="0" xfId="0" applyNumberFormat="1" applyFont="1" applyAlignment="1">
      <alignment/>
    </xf>
    <xf numFmtId="0" fontId="23" fillId="0" borderId="11" xfId="0" applyFont="1" applyBorder="1" applyAlignment="1">
      <alignment wrapText="1"/>
    </xf>
    <xf numFmtId="165" fontId="23" fillId="0" borderId="11" xfId="0" applyNumberFormat="1" applyFont="1" applyBorder="1" applyAlignment="1">
      <alignment/>
    </xf>
    <xf numFmtId="0" fontId="27" fillId="0" borderId="0" xfId="0" applyFont="1" applyBorder="1" applyAlignment="1">
      <alignment horizontal="left" wrapText="1"/>
    </xf>
    <xf numFmtId="0" fontId="27" fillId="0" borderId="12" xfId="0" applyFont="1" applyBorder="1" applyAlignment="1">
      <alignment wrapText="1"/>
    </xf>
    <xf numFmtId="0" fontId="0" fillId="0" borderId="12" xfId="0" applyBorder="1" applyAlignment="1">
      <alignment wrapText="1"/>
    </xf>
    <xf numFmtId="3" fontId="0" fillId="0" borderId="0" xfId="0" applyNumberFormat="1" applyBorder="1" applyAlignment="1">
      <alignment wrapText="1"/>
    </xf>
    <xf numFmtId="0" fontId="0" fillId="0" borderId="0" xfId="0" applyBorder="1" applyAlignment="1">
      <alignment wrapText="1"/>
    </xf>
    <xf numFmtId="0" fontId="0" fillId="0" borderId="0" xfId="0" applyBorder="1" applyAlignment="1">
      <alignment/>
    </xf>
    <xf numFmtId="165" fontId="23" fillId="0" borderId="0" xfId="0" applyNumberFormat="1" applyFont="1" applyBorder="1" applyAlignment="1">
      <alignment/>
    </xf>
    <xf numFmtId="165" fontId="25" fillId="0" borderId="0" xfId="0" applyNumberFormat="1" applyFont="1" applyAlignment="1">
      <alignment/>
    </xf>
    <xf numFmtId="0" fontId="23" fillId="0" borderId="11" xfId="0" applyFont="1" applyBorder="1" applyAlignment="1">
      <alignment/>
    </xf>
    <xf numFmtId="0" fontId="28" fillId="0" borderId="0" xfId="0" applyFont="1" applyBorder="1" applyAlignment="1">
      <alignment/>
    </xf>
    <xf numFmtId="0" fontId="0" fillId="0" borderId="0" xfId="0" applyAlignment="1">
      <alignment/>
    </xf>
    <xf numFmtId="0" fontId="23" fillId="0" borderId="10" xfId="0" applyFont="1" applyBorder="1" applyAlignment="1" quotePrefix="1">
      <alignment horizontal="right"/>
    </xf>
    <xf numFmtId="3" fontId="23" fillId="0" borderId="0" xfId="0" applyNumberFormat="1" applyFont="1" applyFill="1" applyAlignment="1">
      <alignment horizontal="right"/>
    </xf>
    <xf numFmtId="0" fontId="26" fillId="0" borderId="0" xfId="0" applyFont="1" applyBorder="1" applyAlignment="1">
      <alignment wrapText="1"/>
    </xf>
    <xf numFmtId="3" fontId="0" fillId="0" borderId="0" xfId="0" applyNumberFormat="1" applyBorder="1" applyAlignment="1">
      <alignment/>
    </xf>
    <xf numFmtId="3" fontId="23" fillId="0" borderId="0" xfId="0" applyNumberFormat="1" applyFont="1" applyAlignment="1" quotePrefix="1">
      <alignment/>
    </xf>
    <xf numFmtId="0" fontId="0" fillId="0" borderId="12" xfId="0" applyFont="1" applyBorder="1" applyAlignment="1">
      <alignment/>
    </xf>
    <xf numFmtId="0" fontId="0" fillId="0" borderId="0" xfId="0" applyFont="1" applyBorder="1" applyAlignment="1">
      <alignment/>
    </xf>
    <xf numFmtId="0" fontId="26" fillId="0" borderId="0" xfId="0" applyFont="1" applyBorder="1" applyAlignment="1">
      <alignment horizontal="left" wrapText="1"/>
    </xf>
    <xf numFmtId="165" fontId="21" fillId="0" borderId="0" xfId="0" applyNumberFormat="1" applyFont="1" applyAlignment="1">
      <alignment/>
    </xf>
    <xf numFmtId="0" fontId="21" fillId="0" borderId="11" xfId="0" applyFont="1" applyBorder="1" applyAlignment="1">
      <alignment horizontal="left" wrapText="1"/>
    </xf>
    <xf numFmtId="0" fontId="0" fillId="0" borderId="11" xfId="0" applyBorder="1" applyAlignment="1">
      <alignment horizontal="left"/>
    </xf>
    <xf numFmtId="0" fontId="33" fillId="0" borderId="0" xfId="0" applyNumberFormat="1" applyFont="1" applyAlignment="1">
      <alignment horizontal="left"/>
    </xf>
    <xf numFmtId="3" fontId="23" fillId="0" borderId="0" xfId="0" applyNumberFormat="1" applyFont="1" applyFill="1" applyBorder="1" applyAlignment="1">
      <alignment/>
    </xf>
    <xf numFmtId="3" fontId="23" fillId="0" borderId="0" xfId="0" applyNumberFormat="1" applyFont="1" applyAlignment="1">
      <alignment/>
    </xf>
    <xf numFmtId="0" fontId="33" fillId="0" borderId="0" xfId="0" applyFont="1" applyAlignment="1">
      <alignment horizontal="left"/>
    </xf>
    <xf numFmtId="0" fontId="28" fillId="0" borderId="0" xfId="0" applyFont="1" applyAlignment="1">
      <alignment/>
    </xf>
    <xf numFmtId="0" fontId="27" fillId="0" borderId="0" xfId="0" applyFont="1" applyBorder="1" applyAlignment="1">
      <alignment wrapText="1"/>
    </xf>
    <xf numFmtId="0" fontId="0" fillId="0" borderId="11" xfId="0" applyBorder="1" applyAlignment="1">
      <alignment/>
    </xf>
    <xf numFmtId="0" fontId="23" fillId="0" borderId="0" xfId="0" applyNumberFormat="1" applyFont="1" applyFill="1" applyAlignment="1">
      <alignment horizontal="right"/>
    </xf>
    <xf numFmtId="0" fontId="34" fillId="0" borderId="0" xfId="0" applyFont="1" applyBorder="1" applyAlignment="1">
      <alignment horizontal="left" wrapText="1"/>
    </xf>
    <xf numFmtId="166" fontId="23" fillId="0" borderId="0" xfId="0" applyNumberFormat="1" applyFont="1" applyAlignment="1">
      <alignment/>
    </xf>
    <xf numFmtId="166" fontId="23" fillId="0" borderId="0" xfId="0" applyNumberFormat="1" applyFont="1" applyBorder="1" applyAlignment="1">
      <alignment/>
    </xf>
    <xf numFmtId="166" fontId="25" fillId="0" borderId="0" xfId="0" applyNumberFormat="1" applyFont="1" applyAlignment="1">
      <alignment/>
    </xf>
    <xf numFmtId="3" fontId="23" fillId="0" borderId="0" xfId="0" applyNumberFormat="1" applyFont="1" applyFill="1" applyAlignment="1">
      <alignment/>
    </xf>
    <xf numFmtId="3" fontId="23" fillId="0" borderId="0" xfId="0" applyNumberFormat="1" applyFont="1" applyFill="1" applyBorder="1" applyAlignment="1">
      <alignment horizontal="right"/>
    </xf>
    <xf numFmtId="3" fontId="23" fillId="0" borderId="0" xfId="0" applyNumberFormat="1" applyFont="1" applyBorder="1" applyAlignment="1">
      <alignment horizontal="right"/>
    </xf>
    <xf numFmtId="3" fontId="23" fillId="0" borderId="0" xfId="0" applyNumberFormat="1" applyFont="1" applyAlignment="1">
      <alignment horizontal="right"/>
    </xf>
    <xf numFmtId="0" fontId="0" fillId="0" borderId="12" xfId="0" applyFont="1" applyBorder="1" applyAlignment="1">
      <alignment wrapText="1"/>
    </xf>
    <xf numFmtId="0" fontId="0" fillId="0" borderId="0" xfId="0" applyFont="1" applyBorder="1" applyAlignment="1">
      <alignment wrapText="1"/>
    </xf>
    <xf numFmtId="0" fontId="21" fillId="0" borderId="11" xfId="0" applyFont="1" applyBorder="1" applyAlignment="1">
      <alignment/>
    </xf>
    <xf numFmtId="0" fontId="21" fillId="0" borderId="0" xfId="0" applyFont="1" applyBorder="1" applyAlignment="1">
      <alignment/>
    </xf>
    <xf numFmtId="165" fontId="23" fillId="0" borderId="0" xfId="0" applyNumberFormat="1" applyFont="1" applyFill="1" applyAlignment="1">
      <alignment/>
    </xf>
    <xf numFmtId="165" fontId="23" fillId="0" borderId="0" xfId="0" applyNumberFormat="1" applyFont="1" applyFill="1" applyAlignment="1">
      <alignment horizontal="right"/>
    </xf>
    <xf numFmtId="165" fontId="25" fillId="0" borderId="0" xfId="0" applyNumberFormat="1" applyFont="1" applyBorder="1" applyAlignment="1">
      <alignment wrapText="1"/>
    </xf>
    <xf numFmtId="165" fontId="23" fillId="0" borderId="0" xfId="0" applyNumberFormat="1" applyFont="1" applyBorder="1" applyAlignment="1">
      <alignment wrapText="1"/>
    </xf>
    <xf numFmtId="49" fontId="24" fillId="0" borderId="0" xfId="0" applyNumberFormat="1" applyFont="1" applyAlignment="1">
      <alignment/>
    </xf>
    <xf numFmtId="0" fontId="21" fillId="0" borderId="0" xfId="0" applyFont="1" applyBorder="1" applyAlignment="1">
      <alignment/>
    </xf>
    <xf numFmtId="0" fontId="23" fillId="0" borderId="0" xfId="0" applyFont="1" applyAlignment="1">
      <alignment horizontal="right"/>
    </xf>
    <xf numFmtId="3" fontId="25" fillId="0" borderId="0" xfId="0" applyNumberFormat="1" applyFont="1" applyFill="1" applyAlignment="1">
      <alignment/>
    </xf>
    <xf numFmtId="0" fontId="23" fillId="0" borderId="0" xfId="0" applyFont="1" applyBorder="1" applyAlignment="1">
      <alignment/>
    </xf>
    <xf numFmtId="0" fontId="23" fillId="0" borderId="11" xfId="0" applyFont="1" applyFill="1" applyBorder="1" applyAlignment="1">
      <alignment/>
    </xf>
    <xf numFmtId="3" fontId="23" fillId="0" borderId="11" xfId="0" applyNumberFormat="1" applyFont="1" applyFill="1" applyBorder="1" applyAlignment="1">
      <alignment/>
    </xf>
    <xf numFmtId="165" fontId="25" fillId="0" borderId="0" xfId="0" applyNumberFormat="1" applyFont="1" applyFill="1" applyAlignment="1">
      <alignment/>
    </xf>
    <xf numFmtId="165" fontId="23" fillId="0" borderId="11" xfId="0" applyNumberFormat="1" applyFont="1" applyFill="1" applyBorder="1" applyAlignment="1">
      <alignment/>
    </xf>
    <xf numFmtId="0" fontId="21" fillId="0" borderId="0" xfId="0" applyFont="1" applyAlignment="1">
      <alignment/>
    </xf>
    <xf numFmtId="0" fontId="0" fillId="0" borderId="0" xfId="0" applyFont="1" applyAlignment="1">
      <alignment/>
    </xf>
    <xf numFmtId="0" fontId="25" fillId="0" borderId="0" xfId="0" applyFont="1" applyAlignment="1">
      <alignment/>
    </xf>
    <xf numFmtId="0" fontId="27" fillId="0" borderId="0" xfId="0" applyFont="1" applyFill="1" applyBorder="1" applyAlignment="1">
      <alignment horizontal="left" wrapText="1"/>
    </xf>
    <xf numFmtId="0" fontId="23" fillId="0" borderId="0" xfId="0" applyFont="1" applyFill="1" applyAlignment="1">
      <alignment horizontal="right"/>
    </xf>
    <xf numFmtId="0" fontId="0" fillId="0" borderId="0" xfId="0" applyBorder="1" applyAlignment="1">
      <alignment horizontal="left"/>
    </xf>
    <xf numFmtId="0" fontId="0" fillId="0" borderId="0" xfId="0" applyAlignment="1">
      <alignment horizontal="left"/>
    </xf>
    <xf numFmtId="165" fontId="23" fillId="0" borderId="0" xfId="0" applyNumberFormat="1" applyFont="1" applyAlignment="1">
      <alignment horizontal="right"/>
    </xf>
    <xf numFmtId="165" fontId="0" fillId="0" borderId="0" xfId="0" applyNumberFormat="1" applyBorder="1" applyAlignment="1">
      <alignment/>
    </xf>
    <xf numFmtId="0" fontId="23" fillId="0" borderId="0" xfId="0" applyFont="1" applyBorder="1" applyAlignment="1">
      <alignment horizontal="right"/>
    </xf>
    <xf numFmtId="3" fontId="25" fillId="0" borderId="0" xfId="0" applyNumberFormat="1" applyFont="1" applyBorder="1" applyAlignment="1">
      <alignment/>
    </xf>
    <xf numFmtId="165" fontId="23" fillId="0" borderId="0" xfId="0" applyNumberFormat="1" applyFont="1" applyFill="1" applyBorder="1" applyAlignment="1">
      <alignment/>
    </xf>
    <xf numFmtId="165" fontId="25" fillId="0" borderId="0" xfId="0" applyNumberFormat="1" applyFont="1" applyBorder="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H1152"/>
  <sheetViews>
    <sheetView tabSelected="1" zoomScaleSheetLayoutView="100" zoomScalePageLayoutView="0" workbookViewId="0" topLeftCell="A1">
      <selection activeCell="C1" sqref="C1"/>
    </sheetView>
  </sheetViews>
  <sheetFormatPr defaultColWidth="9.140625" defaultRowHeight="12.75"/>
  <cols>
    <col min="1" max="1" width="27.7109375" style="0" customWidth="1"/>
    <col min="2" max="3" width="11.7109375" style="0" customWidth="1"/>
    <col min="4" max="4" width="11.8515625" style="0" customWidth="1"/>
    <col min="5" max="5" width="9.28125" style="0" customWidth="1"/>
  </cols>
  <sheetData>
    <row r="1" spans="1:2" ht="18">
      <c r="A1" s="1" t="s">
        <v>0</v>
      </c>
      <c r="B1" s="2" t="s">
        <v>1</v>
      </c>
    </row>
    <row r="3" ht="12.75">
      <c r="A3" s="2" t="s">
        <v>2</v>
      </c>
    </row>
    <row r="4" spans="1:9" ht="25.5" customHeight="1">
      <c r="A4" s="3" t="s">
        <v>119</v>
      </c>
      <c r="B4" s="4"/>
      <c r="C4" s="4"/>
      <c r="D4" s="4"/>
      <c r="I4" s="2"/>
    </row>
    <row r="5" spans="1:4" ht="15.75" customHeight="1">
      <c r="A5" s="5"/>
      <c r="B5" s="5" t="s">
        <v>3</v>
      </c>
      <c r="C5" s="5" t="s">
        <v>4</v>
      </c>
      <c r="D5" s="5" t="s">
        <v>5</v>
      </c>
    </row>
    <row r="6" spans="1:4" ht="16.5" customHeight="1">
      <c r="A6" s="6" t="s">
        <v>6</v>
      </c>
      <c r="B6" s="7"/>
      <c r="C6" s="7"/>
      <c r="D6" s="7"/>
    </row>
    <row r="7" spans="1:4" ht="13.5" customHeight="1">
      <c r="A7" s="7" t="s">
        <v>7</v>
      </c>
      <c r="B7" s="7"/>
      <c r="C7" s="7"/>
      <c r="D7" s="7"/>
    </row>
    <row r="8" spans="1:4" ht="10.5" customHeight="1">
      <c r="A8" s="8" t="s">
        <v>8</v>
      </c>
      <c r="B8" s="9">
        <v>16079</v>
      </c>
      <c r="C8" s="9">
        <v>6546</v>
      </c>
      <c r="D8" s="10">
        <f>B8+C8</f>
        <v>22625</v>
      </c>
    </row>
    <row r="9" spans="1:4" ht="10.5" customHeight="1">
      <c r="A9" s="8" t="s">
        <v>9</v>
      </c>
      <c r="B9" s="9">
        <v>2969</v>
      </c>
      <c r="C9" s="9">
        <v>1449</v>
      </c>
      <c r="D9" s="10">
        <f>B9+C9</f>
        <v>4418</v>
      </c>
    </row>
    <row r="10" spans="1:4" ht="13.5" customHeight="1">
      <c r="A10" s="7" t="s">
        <v>10</v>
      </c>
      <c r="B10" s="9"/>
      <c r="C10" s="9"/>
      <c r="D10" s="10"/>
    </row>
    <row r="11" spans="1:4" ht="10.5" customHeight="1">
      <c r="A11" s="8" t="s">
        <v>8</v>
      </c>
      <c r="B11" s="9">
        <v>63596</v>
      </c>
      <c r="C11" s="9">
        <v>38905</v>
      </c>
      <c r="D11" s="10">
        <f aca="true" t="shared" si="0" ref="D11:D18">B11+C11</f>
        <v>102501</v>
      </c>
    </row>
    <row r="12" spans="1:4" ht="10.5" customHeight="1">
      <c r="A12" s="8" t="s">
        <v>9</v>
      </c>
      <c r="B12" s="9">
        <v>8471</v>
      </c>
      <c r="C12" s="9">
        <v>5333</v>
      </c>
      <c r="D12" s="10">
        <f t="shared" si="0"/>
        <v>13804</v>
      </c>
    </row>
    <row r="13" spans="1:4" ht="13.5" customHeight="1">
      <c r="A13" s="7" t="s">
        <v>11</v>
      </c>
      <c r="B13" s="9"/>
      <c r="C13" s="9"/>
      <c r="D13" s="10"/>
    </row>
    <row r="14" spans="1:4" ht="10.5" customHeight="1">
      <c r="A14" s="8" t="s">
        <v>8</v>
      </c>
      <c r="B14" s="9">
        <v>188729</v>
      </c>
      <c r="C14" s="9">
        <v>130761</v>
      </c>
      <c r="D14" s="10">
        <f t="shared" si="0"/>
        <v>319490</v>
      </c>
    </row>
    <row r="15" spans="1:4" ht="10.5" customHeight="1">
      <c r="A15" s="8" t="s">
        <v>9</v>
      </c>
      <c r="B15" s="9">
        <v>9914</v>
      </c>
      <c r="C15" s="9">
        <v>9844</v>
      </c>
      <c r="D15" s="10">
        <f t="shared" si="0"/>
        <v>19758</v>
      </c>
    </row>
    <row r="16" spans="1:4" ht="13.5" customHeight="1">
      <c r="A16" s="6" t="s">
        <v>12</v>
      </c>
      <c r="B16" s="11"/>
      <c r="C16" s="11"/>
      <c r="D16" s="10"/>
    </row>
    <row r="17" spans="1:4" ht="10.5" customHeight="1">
      <c r="A17" s="8" t="s">
        <v>8</v>
      </c>
      <c r="B17" s="9">
        <v>16778</v>
      </c>
      <c r="C17" s="9">
        <v>11199</v>
      </c>
      <c r="D17" s="10">
        <f t="shared" si="0"/>
        <v>27977</v>
      </c>
    </row>
    <row r="18" spans="1:4" s="14" customFormat="1" ht="10.5" customHeight="1">
      <c r="A18" s="12" t="s">
        <v>9</v>
      </c>
      <c r="B18" s="13">
        <v>1901</v>
      </c>
      <c r="C18" s="13">
        <v>1430</v>
      </c>
      <c r="D18" s="13">
        <f t="shared" si="0"/>
        <v>3331</v>
      </c>
    </row>
    <row r="19" spans="1:4" ht="60" customHeight="1">
      <c r="A19" s="15" t="s">
        <v>120</v>
      </c>
      <c r="B19" s="16"/>
      <c r="C19" s="16"/>
      <c r="D19" s="16"/>
    </row>
    <row r="20" spans="1:3" ht="9.75" customHeight="1">
      <c r="A20" s="17"/>
      <c r="B20" s="18"/>
      <c r="C20" s="18"/>
    </row>
    <row r="21" spans="1:2" ht="9.75" customHeight="1">
      <c r="A21" s="19"/>
      <c r="B21" s="19"/>
    </row>
    <row r="22" ht="12.75">
      <c r="A22" s="2" t="s">
        <v>13</v>
      </c>
    </row>
    <row r="23" spans="1:4" s="22" customFormat="1" ht="27.75" customHeight="1">
      <c r="A23" s="20" t="s">
        <v>121</v>
      </c>
      <c r="B23" s="21"/>
      <c r="C23" s="21"/>
      <c r="D23" s="21"/>
    </row>
    <row r="24" spans="1:4" ht="15.75" customHeight="1">
      <c r="A24" s="5"/>
      <c r="B24" s="5" t="s">
        <v>3</v>
      </c>
      <c r="C24" s="23" t="s">
        <v>4</v>
      </c>
      <c r="D24" s="23" t="s">
        <v>5</v>
      </c>
    </row>
    <row r="25" spans="1:4" ht="42" customHeight="1">
      <c r="A25" s="24" t="s">
        <v>14</v>
      </c>
      <c r="B25" s="25"/>
      <c r="C25" s="7"/>
      <c r="D25" s="7"/>
    </row>
    <row r="26" spans="1:4" ht="12.75" customHeight="1">
      <c r="A26" s="26" t="s">
        <v>15</v>
      </c>
      <c r="B26" s="27">
        <v>3283</v>
      </c>
      <c r="C26" s="9">
        <v>1137</v>
      </c>
      <c r="D26" s="9">
        <f>B26+C26</f>
        <v>4420</v>
      </c>
    </row>
    <row r="27" spans="1:4" ht="38.25" customHeight="1">
      <c r="A27" s="28" t="s">
        <v>16</v>
      </c>
      <c r="B27" s="27">
        <v>1542</v>
      </c>
      <c r="C27" s="9">
        <v>681</v>
      </c>
      <c r="D27" s="9">
        <f>B27+C27</f>
        <v>2223</v>
      </c>
    </row>
    <row r="28" spans="1:4" ht="27" customHeight="1">
      <c r="A28" s="24" t="s">
        <v>17</v>
      </c>
      <c r="B28" s="29"/>
      <c r="C28" s="11"/>
      <c r="D28" s="9"/>
    </row>
    <row r="29" spans="1:4" ht="12.75" customHeight="1">
      <c r="A29" s="26" t="s">
        <v>18</v>
      </c>
      <c r="B29" s="27">
        <v>22152</v>
      </c>
      <c r="C29" s="9">
        <v>8098</v>
      </c>
      <c r="D29" s="9">
        <f>B29+C29</f>
        <v>30250</v>
      </c>
    </row>
    <row r="30" spans="1:4" ht="12.75">
      <c r="A30" s="26" t="s">
        <v>7</v>
      </c>
      <c r="B30" s="27">
        <v>7697</v>
      </c>
      <c r="C30" s="9">
        <v>2387</v>
      </c>
      <c r="D30" s="9">
        <f>B30+C30</f>
        <v>10084</v>
      </c>
    </row>
    <row r="31" spans="1:4" ht="12.75">
      <c r="A31" s="26" t="s">
        <v>10</v>
      </c>
      <c r="B31" s="27">
        <v>19145</v>
      </c>
      <c r="C31" s="9">
        <v>7012</v>
      </c>
      <c r="D31" s="9">
        <f>B31+C31</f>
        <v>26157</v>
      </c>
    </row>
    <row r="32" spans="1:4" ht="30" customHeight="1">
      <c r="A32" s="24" t="s">
        <v>122</v>
      </c>
      <c r="B32" s="29"/>
      <c r="C32" s="11"/>
      <c r="D32" s="9"/>
    </row>
    <row r="33" spans="1:4" ht="12.75" customHeight="1">
      <c r="A33" s="26" t="s">
        <v>19</v>
      </c>
      <c r="B33" s="27">
        <v>1133</v>
      </c>
      <c r="C33" s="10">
        <v>472</v>
      </c>
      <c r="D33" s="10">
        <f>B33+C33</f>
        <v>1605</v>
      </c>
    </row>
    <row r="34" spans="1:4" ht="15.75" customHeight="1">
      <c r="A34" s="30" t="s">
        <v>11</v>
      </c>
      <c r="B34" s="29"/>
      <c r="C34" s="11"/>
      <c r="D34" s="9"/>
    </row>
    <row r="35" spans="1:4" ht="12.75" customHeight="1">
      <c r="A35" s="31" t="s">
        <v>20</v>
      </c>
      <c r="B35" s="32">
        <v>388</v>
      </c>
      <c r="C35" s="13">
        <v>19</v>
      </c>
      <c r="D35" s="13">
        <f>B35+C35</f>
        <v>407</v>
      </c>
    </row>
    <row r="36" spans="1:5" ht="105.75" customHeight="1">
      <c r="A36" s="33" t="s">
        <v>21</v>
      </c>
      <c r="B36" s="33"/>
      <c r="C36" s="33"/>
      <c r="D36" s="33"/>
      <c r="E36" s="33"/>
    </row>
    <row r="37" spans="1:5" ht="12.75" customHeight="1">
      <c r="A37" s="34"/>
      <c r="B37" s="34"/>
      <c r="C37" s="34"/>
      <c r="D37" s="34"/>
      <c r="E37" s="34"/>
    </row>
    <row r="38" spans="1:5" ht="12.75" customHeight="1">
      <c r="A38" s="34"/>
      <c r="B38" s="34"/>
      <c r="C38" s="34"/>
      <c r="D38" s="34"/>
      <c r="E38" s="34"/>
    </row>
    <row r="39" spans="1:5" ht="12.75" customHeight="1">
      <c r="A39" s="34"/>
      <c r="B39" s="34"/>
      <c r="C39" s="34"/>
      <c r="D39" s="34"/>
      <c r="E39" s="34"/>
    </row>
    <row r="40" spans="1:3" ht="12.75" customHeight="1">
      <c r="A40" s="2" t="s">
        <v>22</v>
      </c>
      <c r="B40" s="2"/>
      <c r="C40" s="2"/>
    </row>
    <row r="41" spans="1:5" ht="12.75" customHeight="1">
      <c r="A41" s="35" t="s">
        <v>123</v>
      </c>
      <c r="B41" s="35"/>
      <c r="C41" s="35"/>
      <c r="D41" s="35"/>
      <c r="E41" s="35"/>
    </row>
    <row r="42" spans="1:5" ht="12.75" customHeight="1">
      <c r="A42" s="36"/>
      <c r="B42" s="36">
        <v>2007</v>
      </c>
      <c r="C42" s="36">
        <v>2008</v>
      </c>
      <c r="D42" s="36">
        <v>2009</v>
      </c>
      <c r="E42" s="37"/>
    </row>
    <row r="43" spans="1:5" ht="24.75" customHeight="1">
      <c r="A43" s="38" t="s">
        <v>23</v>
      </c>
      <c r="B43" s="39">
        <f>SUM(B44:B49)</f>
        <v>6616</v>
      </c>
      <c r="C43" s="39">
        <f>SUM(C44:C49)</f>
        <v>5216</v>
      </c>
      <c r="D43" s="39">
        <f>SUM(D44:D49)</f>
        <v>5775</v>
      </c>
      <c r="E43" s="37"/>
    </row>
    <row r="44" spans="1:5" ht="12.75" customHeight="1">
      <c r="A44" s="19" t="s">
        <v>24</v>
      </c>
      <c r="B44" s="40">
        <v>5864</v>
      </c>
      <c r="C44" s="40">
        <v>4578</v>
      </c>
      <c r="D44" s="40">
        <v>5076</v>
      </c>
      <c r="E44" s="37"/>
    </row>
    <row r="45" spans="1:5" ht="12.75" customHeight="1">
      <c r="A45" s="19" t="s">
        <v>25</v>
      </c>
      <c r="B45" s="40">
        <v>472</v>
      </c>
      <c r="C45" s="40">
        <v>381</v>
      </c>
      <c r="D45" s="41">
        <v>377</v>
      </c>
      <c r="E45" s="37"/>
    </row>
    <row r="46" spans="1:5" ht="12.75" customHeight="1">
      <c r="A46" s="19" t="s">
        <v>26</v>
      </c>
      <c r="B46" s="40">
        <v>75</v>
      </c>
      <c r="C46" s="40">
        <v>87</v>
      </c>
      <c r="D46" s="41">
        <v>57</v>
      </c>
      <c r="E46" s="37"/>
    </row>
    <row r="47" spans="1:5" ht="12.75" customHeight="1">
      <c r="A47" s="19" t="s">
        <v>27</v>
      </c>
      <c r="B47" s="40">
        <v>70</v>
      </c>
      <c r="C47" s="40">
        <v>44</v>
      </c>
      <c r="D47" s="41">
        <v>41</v>
      </c>
      <c r="E47" s="37"/>
    </row>
    <row r="48" spans="1:5" ht="12.75" customHeight="1">
      <c r="A48" s="42" t="s">
        <v>124</v>
      </c>
      <c r="B48" s="40">
        <v>42</v>
      </c>
      <c r="C48" s="40">
        <v>18</v>
      </c>
      <c r="D48" s="43">
        <v>24</v>
      </c>
      <c r="E48" s="37"/>
    </row>
    <row r="49" spans="1:4" ht="12.75" customHeight="1">
      <c r="A49" s="19" t="s">
        <v>28</v>
      </c>
      <c r="B49" s="40">
        <v>93</v>
      </c>
      <c r="C49" s="40">
        <v>108</v>
      </c>
      <c r="D49" s="40">
        <v>200</v>
      </c>
    </row>
    <row r="50" spans="1:5" ht="37.5" customHeight="1">
      <c r="A50" s="15" t="s">
        <v>29</v>
      </c>
      <c r="B50" s="44"/>
      <c r="C50" s="44"/>
      <c r="D50" s="44"/>
      <c r="E50" s="37"/>
    </row>
    <row r="51" spans="1:5" ht="12.75" customHeight="1">
      <c r="A51" s="34"/>
      <c r="B51" s="34"/>
      <c r="C51" s="34"/>
      <c r="D51" s="34"/>
      <c r="E51" s="34"/>
    </row>
    <row r="52" spans="1:5" ht="12.75" customHeight="1">
      <c r="A52" s="34"/>
      <c r="B52" s="34"/>
      <c r="C52" s="34"/>
      <c r="D52" s="34"/>
      <c r="E52" s="34"/>
    </row>
    <row r="53" spans="1:4" ht="12.75" customHeight="1">
      <c r="A53" s="45"/>
      <c r="B53" s="18"/>
      <c r="C53" s="18"/>
      <c r="D53" s="18"/>
    </row>
    <row r="54" spans="1:3" ht="12.75" customHeight="1">
      <c r="A54" s="2" t="s">
        <v>30</v>
      </c>
      <c r="B54" s="2"/>
      <c r="C54" s="2"/>
    </row>
    <row r="55" spans="1:5" ht="12.75" customHeight="1">
      <c r="A55" s="35" t="s">
        <v>125</v>
      </c>
      <c r="B55" s="35"/>
      <c r="C55" s="35"/>
      <c r="D55" s="35"/>
      <c r="E55" s="35"/>
    </row>
    <row r="56" spans="1:5" ht="12.75" customHeight="1">
      <c r="A56" s="46"/>
      <c r="B56" s="46">
        <v>2007</v>
      </c>
      <c r="C56" s="46">
        <v>2008</v>
      </c>
      <c r="D56" s="46">
        <v>2009</v>
      </c>
      <c r="E56" s="37"/>
    </row>
    <row r="57" spans="1:4" ht="21" customHeight="1">
      <c r="A57" s="47" t="s">
        <v>31</v>
      </c>
      <c r="B57" s="48">
        <f>SUM(B58:B63)</f>
        <v>2655</v>
      </c>
      <c r="C57" s="48">
        <f>SUM(C58:C63)</f>
        <v>2031</v>
      </c>
      <c r="D57" s="48">
        <f>SUM(D58:D63)</f>
        <v>2067</v>
      </c>
    </row>
    <row r="58" spans="1:5" ht="12.75" customHeight="1">
      <c r="A58" s="19" t="s">
        <v>24</v>
      </c>
      <c r="B58" s="40">
        <v>2379</v>
      </c>
      <c r="C58" s="40">
        <v>1810</v>
      </c>
      <c r="D58" s="40">
        <v>1858</v>
      </c>
      <c r="E58" s="37"/>
    </row>
    <row r="59" spans="1:5" ht="12.75" customHeight="1">
      <c r="A59" s="19" t="s">
        <v>25</v>
      </c>
      <c r="B59" s="40">
        <v>138</v>
      </c>
      <c r="C59" s="40">
        <v>113</v>
      </c>
      <c r="D59" s="41">
        <v>99</v>
      </c>
      <c r="E59" s="37"/>
    </row>
    <row r="60" spans="1:5" ht="12.75" customHeight="1">
      <c r="A60" s="19" t="s">
        <v>26</v>
      </c>
      <c r="B60" s="40">
        <v>36</v>
      </c>
      <c r="C60" s="40">
        <v>37</v>
      </c>
      <c r="D60" s="43">
        <v>28</v>
      </c>
      <c r="E60" s="37"/>
    </row>
    <row r="61" spans="1:5" ht="12.75" customHeight="1">
      <c r="A61" s="19" t="s">
        <v>27</v>
      </c>
      <c r="B61" s="40">
        <v>27</v>
      </c>
      <c r="C61" s="40">
        <v>15</v>
      </c>
      <c r="D61" s="43">
        <v>15</v>
      </c>
      <c r="E61" s="49"/>
    </row>
    <row r="62" spans="1:5" ht="12.75" customHeight="1">
      <c r="A62" s="42" t="s">
        <v>126</v>
      </c>
      <c r="B62" s="40">
        <v>21</v>
      </c>
      <c r="C62" s="40">
        <v>7</v>
      </c>
      <c r="D62" s="40">
        <v>5</v>
      </c>
      <c r="E62" s="37"/>
    </row>
    <row r="63" spans="1:5" ht="12.75" customHeight="1">
      <c r="A63" s="19" t="s">
        <v>28</v>
      </c>
      <c r="B63" s="40">
        <v>54</v>
      </c>
      <c r="C63" s="40">
        <v>49</v>
      </c>
      <c r="D63" s="40">
        <v>62</v>
      </c>
      <c r="E63" s="37"/>
    </row>
    <row r="64" spans="1:4" ht="21" customHeight="1">
      <c r="A64" s="47" t="s">
        <v>32</v>
      </c>
      <c r="B64" s="48">
        <f>SUM(B65:B70)</f>
        <v>299</v>
      </c>
      <c r="C64" s="48">
        <f>SUM(C65:C70)</f>
        <v>186</v>
      </c>
      <c r="D64" s="48">
        <f>SUM(D65:D70)</f>
        <v>206</v>
      </c>
    </row>
    <row r="65" spans="1:5" ht="12.75" customHeight="1">
      <c r="A65" s="19" t="s">
        <v>24</v>
      </c>
      <c r="B65" s="40">
        <v>272</v>
      </c>
      <c r="C65" s="40">
        <v>172</v>
      </c>
      <c r="D65" s="40">
        <v>195</v>
      </c>
      <c r="E65" s="37"/>
    </row>
    <row r="66" spans="1:5" ht="12.75" customHeight="1">
      <c r="A66" s="19" t="s">
        <v>25</v>
      </c>
      <c r="B66" s="40">
        <v>23</v>
      </c>
      <c r="C66" s="40">
        <v>9</v>
      </c>
      <c r="D66" s="41">
        <v>7</v>
      </c>
      <c r="E66" s="37"/>
    </row>
    <row r="67" spans="1:5" ht="12.75" customHeight="1">
      <c r="A67" s="19" t="s">
        <v>26</v>
      </c>
      <c r="B67" s="50" t="s">
        <v>33</v>
      </c>
      <c r="C67" s="50">
        <v>5</v>
      </c>
      <c r="D67" s="51" t="s">
        <v>34</v>
      </c>
      <c r="E67" s="37"/>
    </row>
    <row r="68" spans="1:5" ht="12.75" customHeight="1">
      <c r="A68" s="19" t="s">
        <v>27</v>
      </c>
      <c r="B68" s="50">
        <v>4</v>
      </c>
      <c r="C68" s="50" t="s">
        <v>33</v>
      </c>
      <c r="D68" s="51" t="s">
        <v>33</v>
      </c>
      <c r="E68" s="49"/>
    </row>
    <row r="69" spans="1:5" ht="12.75" customHeight="1">
      <c r="A69" s="42" t="s">
        <v>126</v>
      </c>
      <c r="B69" s="50" t="s">
        <v>33</v>
      </c>
      <c r="C69" s="50" t="s">
        <v>34</v>
      </c>
      <c r="D69" s="50" t="s">
        <v>34</v>
      </c>
      <c r="E69" s="37"/>
    </row>
    <row r="70" spans="1:5" ht="12.75" customHeight="1">
      <c r="A70" s="52" t="s">
        <v>28</v>
      </c>
      <c r="B70" s="53" t="s">
        <v>33</v>
      </c>
      <c r="C70" s="53" t="s">
        <v>33</v>
      </c>
      <c r="D70" s="53">
        <v>4</v>
      </c>
      <c r="E70" s="37"/>
    </row>
    <row r="71" spans="1:4" ht="57.75" customHeight="1">
      <c r="A71" s="54" t="s">
        <v>35</v>
      </c>
      <c r="B71" s="54"/>
      <c r="C71" s="54"/>
      <c r="D71" s="54"/>
    </row>
    <row r="72" spans="1:4" ht="12.75" customHeight="1">
      <c r="A72" s="45"/>
      <c r="B72" s="18"/>
      <c r="C72" s="18"/>
      <c r="D72" s="18"/>
    </row>
    <row r="73" spans="1:5" ht="12.75" customHeight="1">
      <c r="A73" s="55"/>
      <c r="B73" s="56"/>
      <c r="C73" s="56"/>
      <c r="D73" s="56"/>
      <c r="E73" s="37"/>
    </row>
    <row r="74" spans="1:3" ht="13.5" customHeight="1">
      <c r="A74" s="2" t="s">
        <v>36</v>
      </c>
      <c r="B74" s="18"/>
      <c r="C74" s="18"/>
    </row>
    <row r="75" spans="1:4" ht="28.5" customHeight="1">
      <c r="A75" s="57" t="s">
        <v>127</v>
      </c>
      <c r="B75" s="57"/>
      <c r="C75" s="57"/>
      <c r="D75" s="57"/>
    </row>
    <row r="76" spans="1:4" ht="15.75" customHeight="1">
      <c r="A76" s="5"/>
      <c r="B76" s="5">
        <v>2007</v>
      </c>
      <c r="C76" s="5">
        <v>2008</v>
      </c>
      <c r="D76" s="5">
        <v>2009</v>
      </c>
    </row>
    <row r="77" spans="1:4" ht="12" customHeight="1">
      <c r="A77" s="58" t="s">
        <v>37</v>
      </c>
      <c r="B77" s="7"/>
      <c r="C77" s="7"/>
      <c r="D77" s="7"/>
    </row>
    <row r="78" spans="1:4" ht="12" customHeight="1">
      <c r="A78" s="58" t="s">
        <v>38</v>
      </c>
      <c r="B78" s="59">
        <v>7918.3</v>
      </c>
      <c r="C78" s="59">
        <v>7932.681</v>
      </c>
      <c r="D78" s="59">
        <v>8976.093865</v>
      </c>
    </row>
    <row r="79" spans="1:4" ht="12" customHeight="1">
      <c r="A79" s="58" t="s">
        <v>39</v>
      </c>
      <c r="B79" s="59">
        <v>359.9</v>
      </c>
      <c r="C79" s="59">
        <v>356.543</v>
      </c>
      <c r="D79" s="59">
        <v>387.464108</v>
      </c>
    </row>
    <row r="80" spans="1:4" ht="12" customHeight="1">
      <c r="A80" s="58" t="s">
        <v>40</v>
      </c>
      <c r="B80" s="59">
        <v>9675.3</v>
      </c>
      <c r="C80" s="59">
        <v>9659.594</v>
      </c>
      <c r="D80" s="59">
        <v>10834.276552</v>
      </c>
    </row>
    <row r="81" spans="1:4" ht="12" customHeight="1">
      <c r="A81" s="58" t="s">
        <v>41</v>
      </c>
      <c r="B81" s="59">
        <v>483.3</v>
      </c>
      <c r="C81" s="59">
        <v>499.102</v>
      </c>
      <c r="D81" s="59">
        <v>552.937027</v>
      </c>
    </row>
    <row r="82" spans="1:4" ht="12" customHeight="1">
      <c r="A82" s="60" t="s">
        <v>42</v>
      </c>
      <c r="B82" s="61">
        <v>237.5</v>
      </c>
      <c r="C82" s="61">
        <v>236.913</v>
      </c>
      <c r="D82" s="61">
        <v>261.16935</v>
      </c>
    </row>
    <row r="83" spans="1:5" ht="59.25" customHeight="1">
      <c r="A83" s="62" t="s">
        <v>43</v>
      </c>
      <c r="B83" s="62"/>
      <c r="C83" s="62"/>
      <c r="D83" s="62"/>
      <c r="E83" s="62"/>
    </row>
    <row r="84" spans="1:4" ht="12.75">
      <c r="A84" s="2" t="s">
        <v>44</v>
      </c>
      <c r="B84" s="2"/>
      <c r="C84" s="2"/>
      <c r="D84" s="2"/>
    </row>
    <row r="85" spans="1:4" ht="32.25" customHeight="1">
      <c r="A85" s="20" t="s">
        <v>128</v>
      </c>
      <c r="B85" s="20"/>
      <c r="C85" s="20"/>
      <c r="D85" s="20"/>
    </row>
    <row r="86" spans="1:4" ht="16.5" customHeight="1">
      <c r="A86" s="5"/>
      <c r="B86" s="5" t="s">
        <v>3</v>
      </c>
      <c r="C86" s="23" t="s">
        <v>4</v>
      </c>
      <c r="D86" s="23" t="s">
        <v>5</v>
      </c>
    </row>
    <row r="87" spans="1:4" ht="16.5" customHeight="1">
      <c r="A87" s="6" t="s">
        <v>7</v>
      </c>
      <c r="B87" s="7"/>
      <c r="C87" s="7"/>
      <c r="D87" s="7"/>
    </row>
    <row r="88" spans="1:4" ht="12" customHeight="1">
      <c r="A88" s="7" t="s">
        <v>38</v>
      </c>
      <c r="B88" s="9">
        <v>17181</v>
      </c>
      <c r="C88" s="9">
        <v>6975</v>
      </c>
      <c r="D88" s="10">
        <f>B88+C88</f>
        <v>24156</v>
      </c>
    </row>
    <row r="89" spans="1:4" ht="12" customHeight="1">
      <c r="A89" s="58" t="s">
        <v>39</v>
      </c>
      <c r="B89" s="9">
        <v>10580</v>
      </c>
      <c r="C89" s="9">
        <v>2301</v>
      </c>
      <c r="D89" s="10">
        <f aca="true" t="shared" si="1" ref="D89:D104">B89+C89</f>
        <v>12881</v>
      </c>
    </row>
    <row r="90" spans="1:4" ht="12" customHeight="1">
      <c r="A90" s="7" t="s">
        <v>40</v>
      </c>
      <c r="B90" s="9">
        <v>5316</v>
      </c>
      <c r="C90" s="9">
        <v>3092</v>
      </c>
      <c r="D90" s="10">
        <f t="shared" si="1"/>
        <v>8408</v>
      </c>
    </row>
    <row r="91" spans="1:4" ht="12" customHeight="1">
      <c r="A91" s="7" t="s">
        <v>41</v>
      </c>
      <c r="B91" s="9">
        <v>22</v>
      </c>
      <c r="C91" s="9">
        <v>22</v>
      </c>
      <c r="D91" s="10">
        <f t="shared" si="1"/>
        <v>44</v>
      </c>
    </row>
    <row r="92" spans="1:4" ht="12" customHeight="1">
      <c r="A92" s="7" t="s">
        <v>42</v>
      </c>
      <c r="B92" s="9">
        <v>165</v>
      </c>
      <c r="C92" s="9">
        <v>159</v>
      </c>
      <c r="D92" s="10">
        <f t="shared" si="1"/>
        <v>324</v>
      </c>
    </row>
    <row r="93" spans="1:4" ht="16.5" customHeight="1">
      <c r="A93" s="6" t="s">
        <v>10</v>
      </c>
      <c r="B93" s="11"/>
      <c r="C93" s="11"/>
      <c r="D93" s="10"/>
    </row>
    <row r="94" spans="1:4" ht="12" customHeight="1">
      <c r="A94" s="7" t="s">
        <v>38</v>
      </c>
      <c r="B94" s="9">
        <v>65394</v>
      </c>
      <c r="C94" s="9">
        <v>39778</v>
      </c>
      <c r="D94" s="10">
        <f t="shared" si="1"/>
        <v>105172</v>
      </c>
    </row>
    <row r="95" spans="1:4" ht="12" customHeight="1">
      <c r="A95" s="58" t="s">
        <v>39</v>
      </c>
      <c r="B95" s="9">
        <v>25697</v>
      </c>
      <c r="C95" s="9">
        <v>4808</v>
      </c>
      <c r="D95" s="10">
        <f t="shared" si="1"/>
        <v>30505</v>
      </c>
    </row>
    <row r="96" spans="1:4" ht="12" customHeight="1">
      <c r="A96" s="7" t="s">
        <v>40</v>
      </c>
      <c r="B96" s="9">
        <v>35486</v>
      </c>
      <c r="C96" s="9">
        <v>22297</v>
      </c>
      <c r="D96" s="10">
        <f t="shared" si="1"/>
        <v>57783</v>
      </c>
    </row>
    <row r="97" spans="1:4" ht="12" customHeight="1">
      <c r="A97" s="7" t="s">
        <v>41</v>
      </c>
      <c r="B97" s="9">
        <v>1562</v>
      </c>
      <c r="C97" s="9">
        <v>992</v>
      </c>
      <c r="D97" s="10">
        <f t="shared" si="1"/>
        <v>2554</v>
      </c>
    </row>
    <row r="98" spans="1:4" ht="12" customHeight="1">
      <c r="A98" s="7" t="s">
        <v>42</v>
      </c>
      <c r="B98" s="9">
        <v>3061</v>
      </c>
      <c r="C98" s="9">
        <v>2178</v>
      </c>
      <c r="D98" s="10">
        <f t="shared" si="1"/>
        <v>5239</v>
      </c>
    </row>
    <row r="99" spans="1:4" ht="16.5" customHeight="1">
      <c r="A99" s="6" t="s">
        <v>11</v>
      </c>
      <c r="B99" s="11"/>
      <c r="C99" s="11"/>
      <c r="D99" s="10"/>
    </row>
    <row r="100" spans="1:4" ht="12" customHeight="1">
      <c r="A100" s="7" t="s">
        <v>38</v>
      </c>
      <c r="B100" s="9">
        <v>201646</v>
      </c>
      <c r="C100" s="9">
        <v>139107</v>
      </c>
      <c r="D100" s="10">
        <f t="shared" si="1"/>
        <v>340753</v>
      </c>
    </row>
    <row r="101" spans="1:4" ht="12" customHeight="1">
      <c r="A101" s="58" t="s">
        <v>39</v>
      </c>
      <c r="B101" s="9">
        <v>36823</v>
      </c>
      <c r="C101" s="9">
        <v>8314</v>
      </c>
      <c r="D101" s="10">
        <f t="shared" si="1"/>
        <v>45137</v>
      </c>
    </row>
    <row r="102" spans="1:4" ht="12" customHeight="1">
      <c r="A102" s="7" t="s">
        <v>40</v>
      </c>
      <c r="B102" s="9">
        <v>146106</v>
      </c>
      <c r="C102" s="9">
        <v>100003</v>
      </c>
      <c r="D102" s="10">
        <f t="shared" si="1"/>
        <v>246109</v>
      </c>
    </row>
    <row r="103" spans="1:4" ht="12" customHeight="1">
      <c r="A103" s="7" t="s">
        <v>41</v>
      </c>
      <c r="B103" s="9">
        <v>12004</v>
      </c>
      <c r="C103" s="9">
        <v>7836</v>
      </c>
      <c r="D103" s="10">
        <f t="shared" si="1"/>
        <v>19840</v>
      </c>
    </row>
    <row r="104" spans="1:4" ht="12" customHeight="1">
      <c r="A104" s="7" t="s">
        <v>42</v>
      </c>
      <c r="B104" s="9">
        <v>11407</v>
      </c>
      <c r="C104" s="13">
        <v>7113</v>
      </c>
      <c r="D104" s="13">
        <f t="shared" si="1"/>
        <v>18520</v>
      </c>
    </row>
    <row r="105" spans="1:4" ht="15.75" customHeight="1">
      <c r="A105" s="63" t="s">
        <v>45</v>
      </c>
      <c r="B105" s="64"/>
      <c r="C105" s="64"/>
      <c r="D105" s="4"/>
    </row>
    <row r="106" spans="1:4" ht="12.75" customHeight="1">
      <c r="A106" s="42"/>
      <c r="B106" s="65"/>
      <c r="C106" s="66"/>
      <c r="D106" s="65"/>
    </row>
    <row r="107" spans="1:4" ht="12.75" customHeight="1">
      <c r="A107" s="42"/>
      <c r="B107" s="65"/>
      <c r="C107" s="66"/>
      <c r="D107" s="65"/>
    </row>
    <row r="108" spans="1:4" ht="12.75" customHeight="1">
      <c r="A108" s="42"/>
      <c r="B108" s="65"/>
      <c r="C108" s="66"/>
      <c r="D108" s="65"/>
    </row>
    <row r="109" spans="1:4" ht="12.75">
      <c r="A109" s="2" t="s">
        <v>46</v>
      </c>
      <c r="B109" s="65"/>
      <c r="C109" s="2"/>
      <c r="D109" s="65"/>
    </row>
    <row r="110" spans="1:4" ht="30.75" customHeight="1">
      <c r="A110" s="3" t="s">
        <v>129</v>
      </c>
      <c r="B110" s="67"/>
      <c r="C110" s="67"/>
      <c r="D110" s="67"/>
    </row>
    <row r="111" spans="1:4" ht="15.75" customHeight="1">
      <c r="A111" s="5"/>
      <c r="B111" s="5" t="s">
        <v>3</v>
      </c>
      <c r="C111" s="5" t="s">
        <v>4</v>
      </c>
      <c r="D111" s="5" t="s">
        <v>5</v>
      </c>
    </row>
    <row r="112" spans="1:4" ht="16.5" customHeight="1">
      <c r="A112" s="6" t="s">
        <v>7</v>
      </c>
      <c r="B112" s="59"/>
      <c r="C112" s="59"/>
      <c r="D112" s="59"/>
    </row>
    <row r="113" spans="1:4" ht="12" customHeight="1">
      <c r="A113" s="7" t="s">
        <v>38</v>
      </c>
      <c r="B113" s="59">
        <v>341.0394487</v>
      </c>
      <c r="C113" s="59">
        <v>122.8626631</v>
      </c>
      <c r="D113" s="68">
        <f>B113+C113</f>
        <v>463.9021118</v>
      </c>
    </row>
    <row r="114" spans="1:4" ht="12" customHeight="1">
      <c r="A114" s="58" t="s">
        <v>39</v>
      </c>
      <c r="B114" s="59">
        <v>35.9037007</v>
      </c>
      <c r="C114" s="59">
        <v>7.4186273</v>
      </c>
      <c r="D114" s="68">
        <f aca="true" t="shared" si="2" ref="D114:D133">B114+C114</f>
        <v>43.322328</v>
      </c>
    </row>
    <row r="115" spans="1:4" ht="12" customHeight="1">
      <c r="A115" s="7" t="s">
        <v>40</v>
      </c>
      <c r="B115" s="59">
        <v>58.3440805</v>
      </c>
      <c r="C115" s="59">
        <v>37.3606586</v>
      </c>
      <c r="D115" s="68">
        <f t="shared" si="2"/>
        <v>95.7047391</v>
      </c>
    </row>
    <row r="116" spans="1:4" ht="12" customHeight="1">
      <c r="A116" s="7" t="s">
        <v>41</v>
      </c>
      <c r="B116" s="59">
        <v>0.0829229</v>
      </c>
      <c r="C116" s="59">
        <v>0.0939147</v>
      </c>
      <c r="D116" s="68">
        <f t="shared" si="2"/>
        <v>0.17683759999999998</v>
      </c>
    </row>
    <row r="117" spans="1:4" ht="12" customHeight="1">
      <c r="A117" s="7" t="s">
        <v>42</v>
      </c>
      <c r="B117" s="59">
        <v>0.8469825</v>
      </c>
      <c r="C117" s="59">
        <v>0.9695938</v>
      </c>
      <c r="D117" s="68">
        <f>B117+C117</f>
        <v>1.8165763</v>
      </c>
    </row>
    <row r="118" spans="1:4" ht="16.5" customHeight="1">
      <c r="A118" s="6" t="s">
        <v>10</v>
      </c>
      <c r="B118" s="69"/>
      <c r="C118" s="69"/>
      <c r="D118" s="68"/>
    </row>
    <row r="119" spans="1:4" ht="12" customHeight="1">
      <c r="A119" s="7" t="s">
        <v>38</v>
      </c>
      <c r="B119" s="59">
        <v>1251.0425482</v>
      </c>
      <c r="C119" s="59">
        <v>651.584064</v>
      </c>
      <c r="D119" s="68">
        <f t="shared" si="2"/>
        <v>1902.6266122000002</v>
      </c>
    </row>
    <row r="120" spans="1:4" ht="12" customHeight="1">
      <c r="A120" s="58" t="s">
        <v>39</v>
      </c>
      <c r="B120" s="59">
        <v>99.4943524</v>
      </c>
      <c r="C120" s="59">
        <v>16.2616826</v>
      </c>
      <c r="D120" s="68">
        <f t="shared" si="2"/>
        <v>115.756035</v>
      </c>
    </row>
    <row r="121" spans="1:4" ht="12" customHeight="1">
      <c r="A121" s="7" t="s">
        <v>40</v>
      </c>
      <c r="B121" s="59">
        <v>747.8304327</v>
      </c>
      <c r="C121" s="59">
        <v>475.6762734</v>
      </c>
      <c r="D121" s="68">
        <f t="shared" si="2"/>
        <v>1223.5067061</v>
      </c>
    </row>
    <row r="122" spans="1:4" ht="12" customHeight="1">
      <c r="A122" s="7" t="s">
        <v>41</v>
      </c>
      <c r="B122" s="59">
        <v>30.3943141</v>
      </c>
      <c r="C122" s="59">
        <v>17.9861616</v>
      </c>
      <c r="D122" s="68">
        <f t="shared" si="2"/>
        <v>48.3804757</v>
      </c>
    </row>
    <row r="123" spans="1:4" ht="12" customHeight="1">
      <c r="A123" s="7" t="s">
        <v>42</v>
      </c>
      <c r="B123" s="59">
        <v>28.4004223</v>
      </c>
      <c r="C123" s="59">
        <v>20.1910439</v>
      </c>
      <c r="D123" s="68">
        <f t="shared" si="2"/>
        <v>48.5914662</v>
      </c>
    </row>
    <row r="124" spans="1:4" ht="16.5" customHeight="1">
      <c r="A124" s="6" t="s">
        <v>11</v>
      </c>
      <c r="B124" s="69"/>
      <c r="C124" s="69"/>
      <c r="D124" s="68"/>
    </row>
    <row r="125" spans="1:4" ht="12" customHeight="1">
      <c r="A125" s="7" t="s">
        <v>38</v>
      </c>
      <c r="B125" s="59">
        <v>3915.9118575</v>
      </c>
      <c r="C125" s="59">
        <v>2693.1861552</v>
      </c>
      <c r="D125" s="68">
        <f t="shared" si="2"/>
        <v>6609.0980127</v>
      </c>
    </row>
    <row r="126" spans="1:4" ht="12" customHeight="1">
      <c r="A126" s="58" t="s">
        <v>39</v>
      </c>
      <c r="B126" s="59">
        <v>190.8284625</v>
      </c>
      <c r="C126" s="59">
        <v>37.5573427</v>
      </c>
      <c r="D126" s="68">
        <f t="shared" si="2"/>
        <v>228.3858052</v>
      </c>
    </row>
    <row r="127" spans="1:4" ht="12" customHeight="1">
      <c r="A127" s="7" t="s">
        <v>40</v>
      </c>
      <c r="B127" s="59">
        <v>5661.8758761</v>
      </c>
      <c r="C127" s="59">
        <v>3854.8718177</v>
      </c>
      <c r="D127" s="68">
        <f t="shared" si="2"/>
        <v>9516.7476938</v>
      </c>
    </row>
    <row r="128" spans="1:4" ht="12" customHeight="1">
      <c r="A128" s="7" t="s">
        <v>41</v>
      </c>
      <c r="B128" s="59">
        <v>285.663701</v>
      </c>
      <c r="C128" s="59">
        <v>217.6127248</v>
      </c>
      <c r="D128" s="68">
        <f t="shared" si="2"/>
        <v>503.27642579999997</v>
      </c>
    </row>
    <row r="129" spans="1:4" ht="12" customHeight="1">
      <c r="A129" s="7" t="s">
        <v>42</v>
      </c>
      <c r="B129" s="59">
        <v>131.5605469</v>
      </c>
      <c r="C129" s="59">
        <v>79.1626255</v>
      </c>
      <c r="D129" s="68">
        <f t="shared" si="2"/>
        <v>210.7231724</v>
      </c>
    </row>
    <row r="130" spans="1:4" ht="16.5" customHeight="1">
      <c r="A130" s="6" t="s">
        <v>5</v>
      </c>
      <c r="B130" s="69"/>
      <c r="C130" s="69"/>
      <c r="D130" s="68"/>
    </row>
    <row r="131" spans="1:4" ht="12" customHeight="1">
      <c r="A131" s="7" t="s">
        <v>38</v>
      </c>
      <c r="B131" s="59">
        <f>B113+B119+B125</f>
        <v>5507.9938544</v>
      </c>
      <c r="C131" s="59">
        <f>C113+C119+C125</f>
        <v>3467.6328823</v>
      </c>
      <c r="D131" s="68">
        <f>B131+C131</f>
        <v>8975.6267367</v>
      </c>
    </row>
    <row r="132" spans="1:4" ht="12" customHeight="1">
      <c r="A132" s="58" t="s">
        <v>39</v>
      </c>
      <c r="B132" s="59">
        <f aca="true" t="shared" si="3" ref="B132:C135">B114+B120+B126</f>
        <v>326.22651559999997</v>
      </c>
      <c r="C132" s="59">
        <f t="shared" si="3"/>
        <v>61.237652600000004</v>
      </c>
      <c r="D132" s="68">
        <f t="shared" si="2"/>
        <v>387.46416819999996</v>
      </c>
    </row>
    <row r="133" spans="1:4" ht="12" customHeight="1">
      <c r="A133" s="7" t="s">
        <v>47</v>
      </c>
      <c r="B133" s="59">
        <f t="shared" si="3"/>
        <v>6468.0503893</v>
      </c>
      <c r="C133" s="59">
        <f t="shared" si="3"/>
        <v>4367.9087497</v>
      </c>
      <c r="D133" s="68">
        <f t="shared" si="2"/>
        <v>10835.959138999999</v>
      </c>
    </row>
    <row r="134" spans="1:4" ht="12" customHeight="1">
      <c r="A134" s="7" t="s">
        <v>41</v>
      </c>
      <c r="B134" s="59">
        <f t="shared" si="3"/>
        <v>316.140938</v>
      </c>
      <c r="C134" s="59">
        <f t="shared" si="3"/>
        <v>235.6928011</v>
      </c>
      <c r="D134" s="59">
        <f>D116+D122+D128</f>
        <v>551.8337391</v>
      </c>
    </row>
    <row r="135" spans="1:4" ht="12" customHeight="1">
      <c r="A135" s="70" t="s">
        <v>42</v>
      </c>
      <c r="B135" s="59">
        <f t="shared" si="3"/>
        <v>160.8079517</v>
      </c>
      <c r="C135" s="59">
        <f t="shared" si="3"/>
        <v>100.3232632</v>
      </c>
      <c r="D135" s="61">
        <f>D117+D123+D129</f>
        <v>261.13121490000003</v>
      </c>
    </row>
    <row r="136" spans="1:4" ht="25.5" customHeight="1">
      <c r="A136" s="63" t="s">
        <v>48</v>
      </c>
      <c r="B136" s="16"/>
      <c r="C136" s="16"/>
      <c r="D136" s="71"/>
    </row>
    <row r="137" spans="1:4" ht="12.75">
      <c r="A137" s="2" t="s">
        <v>49</v>
      </c>
      <c r="B137" s="2"/>
      <c r="C137" s="2"/>
      <c r="D137" s="2"/>
    </row>
    <row r="138" spans="1:4" ht="28.5" customHeight="1">
      <c r="A138" s="3" t="s">
        <v>50</v>
      </c>
      <c r="B138" s="3"/>
      <c r="C138" s="3"/>
      <c r="D138" s="72"/>
    </row>
    <row r="139" spans="1:4" ht="15.75" customHeight="1">
      <c r="A139" s="5"/>
      <c r="B139" s="73">
        <v>2007</v>
      </c>
      <c r="C139" s="73">
        <v>2008</v>
      </c>
      <c r="D139" s="73">
        <v>2009</v>
      </c>
    </row>
    <row r="140" spans="1:4" ht="16.5" customHeight="1">
      <c r="A140" s="6" t="s">
        <v>3</v>
      </c>
      <c r="B140" s="7"/>
      <c r="C140" s="7"/>
      <c r="D140" s="74"/>
    </row>
    <row r="141" spans="1:4" ht="12.75">
      <c r="A141" s="7" t="s">
        <v>51</v>
      </c>
      <c r="B141" s="9">
        <v>252363</v>
      </c>
      <c r="C141" s="9">
        <v>250301</v>
      </c>
      <c r="D141" s="9">
        <v>266810</v>
      </c>
    </row>
    <row r="142" spans="1:4" ht="12.75">
      <c r="A142" s="58" t="s">
        <v>39</v>
      </c>
      <c r="B142" s="9">
        <v>65060</v>
      </c>
      <c r="C142" s="9">
        <v>63433</v>
      </c>
      <c r="D142" s="9">
        <v>65920</v>
      </c>
    </row>
    <row r="143" spans="1:4" ht="12.75">
      <c r="A143" s="7" t="s">
        <v>40</v>
      </c>
      <c r="B143" s="9">
        <v>173311</v>
      </c>
      <c r="C143" s="9">
        <v>169776</v>
      </c>
      <c r="D143" s="9">
        <v>179023</v>
      </c>
    </row>
    <row r="144" spans="1:4" ht="12.75">
      <c r="A144" s="7" t="s">
        <v>41</v>
      </c>
      <c r="B144" s="9">
        <v>13519</v>
      </c>
      <c r="C144" s="9">
        <v>12907</v>
      </c>
      <c r="D144" s="9">
        <v>13495</v>
      </c>
    </row>
    <row r="145" spans="1:4" ht="12.75">
      <c r="A145" s="7" t="s">
        <v>42</v>
      </c>
      <c r="B145" s="9">
        <v>14228</v>
      </c>
      <c r="C145" s="9">
        <v>13837</v>
      </c>
      <c r="D145" s="9">
        <v>14211</v>
      </c>
    </row>
    <row r="146" spans="1:4" ht="16.5" customHeight="1">
      <c r="A146" s="6" t="s">
        <v>4</v>
      </c>
      <c r="B146" s="11"/>
      <c r="C146" s="11"/>
      <c r="D146" s="11"/>
    </row>
    <row r="147" spans="1:4" ht="12.75">
      <c r="A147" s="7" t="s">
        <v>51</v>
      </c>
      <c r="B147" s="9">
        <v>159923</v>
      </c>
      <c r="C147" s="9">
        <v>157515</v>
      </c>
      <c r="D147" s="9">
        <v>177132</v>
      </c>
    </row>
    <row r="148" spans="1:4" ht="12.75">
      <c r="A148" s="58" t="s">
        <v>39</v>
      </c>
      <c r="B148" s="9">
        <v>12995</v>
      </c>
      <c r="C148" s="9">
        <v>12384</v>
      </c>
      <c r="D148" s="9">
        <v>14072</v>
      </c>
    </row>
    <row r="149" spans="1:4" ht="12.75">
      <c r="A149" s="7" t="s">
        <v>40</v>
      </c>
      <c r="B149" s="9">
        <v>111339</v>
      </c>
      <c r="C149" s="9">
        <v>108648</v>
      </c>
      <c r="D149" s="9">
        <v>120735</v>
      </c>
    </row>
    <row r="150" spans="1:4" ht="12.75">
      <c r="A150" s="7" t="s">
        <v>41</v>
      </c>
      <c r="B150" s="9">
        <v>8277</v>
      </c>
      <c r="C150" s="9">
        <v>7968</v>
      </c>
      <c r="D150" s="9">
        <v>8808</v>
      </c>
    </row>
    <row r="151" spans="1:4" ht="12.75">
      <c r="A151" s="7" t="s">
        <v>42</v>
      </c>
      <c r="B151" s="9">
        <v>8088</v>
      </c>
      <c r="C151" s="9">
        <v>7969</v>
      </c>
      <c r="D151" s="9">
        <v>9177</v>
      </c>
    </row>
    <row r="152" spans="1:4" ht="16.5" customHeight="1">
      <c r="A152" s="6" t="s">
        <v>5</v>
      </c>
      <c r="B152" s="9"/>
      <c r="C152" s="9"/>
      <c r="D152" s="11"/>
    </row>
    <row r="153" spans="1:4" ht="12.75">
      <c r="A153" s="7" t="s">
        <v>51</v>
      </c>
      <c r="B153" s="9">
        <f>B141+B147</f>
        <v>412286</v>
      </c>
      <c r="C153" s="9">
        <f>C141+C147</f>
        <v>407816</v>
      </c>
      <c r="D153" s="9">
        <f>D141+D147</f>
        <v>443942</v>
      </c>
    </row>
    <row r="154" spans="1:4" ht="12.75">
      <c r="A154" s="58" t="s">
        <v>39</v>
      </c>
      <c r="B154" s="9">
        <f aca="true" t="shared" si="4" ref="B154:C157">B142+B148</f>
        <v>78055</v>
      </c>
      <c r="C154" s="9">
        <f t="shared" si="4"/>
        <v>75817</v>
      </c>
      <c r="D154" s="9">
        <f>D142+D148</f>
        <v>79992</v>
      </c>
    </row>
    <row r="155" spans="1:4" ht="12.75">
      <c r="A155" s="7" t="s">
        <v>40</v>
      </c>
      <c r="B155" s="9">
        <f t="shared" si="4"/>
        <v>284650</v>
      </c>
      <c r="C155" s="9">
        <f t="shared" si="4"/>
        <v>278424</v>
      </c>
      <c r="D155" s="9">
        <f>D143+D149</f>
        <v>299758</v>
      </c>
    </row>
    <row r="156" spans="1:4" ht="12.75">
      <c r="A156" s="7" t="s">
        <v>41</v>
      </c>
      <c r="B156" s="9">
        <f t="shared" si="4"/>
        <v>21796</v>
      </c>
      <c r="C156" s="9">
        <f t="shared" si="4"/>
        <v>20875</v>
      </c>
      <c r="D156" s="9">
        <f>D144+D150</f>
        <v>22303</v>
      </c>
    </row>
    <row r="157" spans="1:4" ht="12.75">
      <c r="A157" s="70" t="s">
        <v>42</v>
      </c>
      <c r="B157" s="13">
        <f t="shared" si="4"/>
        <v>22316</v>
      </c>
      <c r="C157" s="13">
        <f t="shared" si="4"/>
        <v>21806</v>
      </c>
      <c r="D157" s="13">
        <f>D145+D151</f>
        <v>23388</v>
      </c>
    </row>
    <row r="158" spans="1:4" ht="15" customHeight="1">
      <c r="A158" s="75"/>
      <c r="B158" s="67"/>
      <c r="C158" s="67"/>
      <c r="D158" s="67"/>
    </row>
    <row r="159" spans="1:4" ht="12.75">
      <c r="A159" s="14"/>
      <c r="B159" s="76"/>
      <c r="C159" s="76"/>
      <c r="D159" s="76"/>
    </row>
    <row r="160" spans="1:4" ht="12.75">
      <c r="A160" s="14"/>
      <c r="B160" s="76"/>
      <c r="C160" s="76"/>
      <c r="D160" s="76"/>
    </row>
    <row r="161" ht="12.75">
      <c r="A161" s="2" t="s">
        <v>52</v>
      </c>
    </row>
    <row r="162" spans="1:4" ht="29.25" customHeight="1">
      <c r="A162" s="3" t="s">
        <v>130</v>
      </c>
      <c r="B162" s="3"/>
      <c r="C162" s="3"/>
      <c r="D162" s="72"/>
    </row>
    <row r="163" spans="1:4" ht="15.75" customHeight="1">
      <c r="A163" s="5"/>
      <c r="B163" s="5">
        <v>2007</v>
      </c>
      <c r="C163" s="5">
        <v>2008</v>
      </c>
      <c r="D163" s="5">
        <v>2009</v>
      </c>
    </row>
    <row r="164" spans="1:4" ht="16.5" customHeight="1">
      <c r="A164" s="6" t="s">
        <v>3</v>
      </c>
      <c r="B164" s="77" t="s">
        <v>53</v>
      </c>
      <c r="C164" s="9"/>
      <c r="D164" s="9"/>
    </row>
    <row r="165" spans="1:4" ht="12.75">
      <c r="A165" s="7" t="s">
        <v>51</v>
      </c>
      <c r="B165" s="59">
        <v>4965.019</v>
      </c>
      <c r="C165" s="59">
        <v>4967.098</v>
      </c>
      <c r="D165" s="59">
        <v>5507.993854432</v>
      </c>
    </row>
    <row r="166" spans="1:4" ht="12.75">
      <c r="A166" s="58" t="s">
        <v>39</v>
      </c>
      <c r="B166" s="59">
        <v>305.863</v>
      </c>
      <c r="C166" s="59">
        <v>303.439</v>
      </c>
      <c r="D166" s="59">
        <v>326.234069592</v>
      </c>
    </row>
    <row r="167" spans="1:4" ht="12.75">
      <c r="A167" s="7" t="s">
        <v>40</v>
      </c>
      <c r="B167" s="59">
        <v>5905.039</v>
      </c>
      <c r="C167" s="59">
        <v>5872.352</v>
      </c>
      <c r="D167" s="59">
        <v>6468.050389303</v>
      </c>
    </row>
    <row r="168" spans="1:4" ht="12.75">
      <c r="A168" s="7" t="s">
        <v>41</v>
      </c>
      <c r="B168" s="59">
        <v>288.063</v>
      </c>
      <c r="C168" s="59">
        <v>292.54</v>
      </c>
      <c r="D168" s="59">
        <v>316.140937946</v>
      </c>
    </row>
    <row r="169" spans="1:4" ht="12.75">
      <c r="A169" s="7" t="s">
        <v>42</v>
      </c>
      <c r="B169" s="59">
        <v>152.786</v>
      </c>
      <c r="C169" s="59">
        <v>151.019</v>
      </c>
      <c r="D169" s="59">
        <v>160.807951624</v>
      </c>
    </row>
    <row r="170" spans="1:4" ht="16.5" customHeight="1">
      <c r="A170" s="6" t="s">
        <v>4</v>
      </c>
      <c r="B170" s="69"/>
      <c r="C170" s="69"/>
      <c r="D170" s="69"/>
    </row>
    <row r="171" spans="1:4" ht="12.75">
      <c r="A171" s="7" t="s">
        <v>51</v>
      </c>
      <c r="B171" s="59">
        <v>2978.755</v>
      </c>
      <c r="C171" s="59">
        <v>2965.398</v>
      </c>
      <c r="D171" s="59">
        <v>3467.632882282</v>
      </c>
    </row>
    <row r="172" spans="1:4" ht="12.75">
      <c r="A172" s="58" t="s">
        <v>39</v>
      </c>
      <c r="B172" s="59">
        <v>55.492</v>
      </c>
      <c r="C172" s="59">
        <v>53.132</v>
      </c>
      <c r="D172" s="59">
        <v>61.237652574</v>
      </c>
    </row>
    <row r="173" spans="1:4" ht="12.75">
      <c r="A173" s="7" t="s">
        <v>40</v>
      </c>
      <c r="B173" s="59">
        <v>3809.11</v>
      </c>
      <c r="C173" s="59">
        <v>3789.05</v>
      </c>
      <c r="D173" s="59">
        <v>4367.908749618</v>
      </c>
    </row>
    <row r="174" spans="1:4" ht="12.75">
      <c r="A174" s="7" t="s">
        <v>41</v>
      </c>
      <c r="B174" s="59">
        <v>199.319</v>
      </c>
      <c r="C174" s="59">
        <v>206.095</v>
      </c>
      <c r="D174" s="59">
        <v>235.692801159</v>
      </c>
    </row>
    <row r="175" spans="1:4" ht="12.75">
      <c r="A175" s="7" t="s">
        <v>42</v>
      </c>
      <c r="B175" s="59">
        <v>85.393</v>
      </c>
      <c r="C175" s="59">
        <v>85.929</v>
      </c>
      <c r="D175" s="59">
        <v>100.323263198</v>
      </c>
    </row>
    <row r="176" spans="1:4" ht="16.5" customHeight="1">
      <c r="A176" s="6" t="s">
        <v>5</v>
      </c>
      <c r="B176" s="59"/>
      <c r="C176" s="59"/>
      <c r="D176" s="69"/>
    </row>
    <row r="177" spans="1:4" ht="12.75">
      <c r="A177" s="7" t="s">
        <v>51</v>
      </c>
      <c r="B177" s="59">
        <f>B165+B171</f>
        <v>7943.774</v>
      </c>
      <c r="C177" s="59">
        <f>C165+C171</f>
        <v>7932.496</v>
      </c>
      <c r="D177" s="59">
        <f>D165+D171</f>
        <v>8975.626736714</v>
      </c>
    </row>
    <row r="178" spans="1:4" ht="12.75">
      <c r="A178" s="58" t="s">
        <v>39</v>
      </c>
      <c r="B178" s="59">
        <f aca="true" t="shared" si="5" ref="B178:C181">B166+B172</f>
        <v>361.355</v>
      </c>
      <c r="C178" s="59">
        <f t="shared" si="5"/>
        <v>356.571</v>
      </c>
      <c r="D178" s="59">
        <f>D166+D172</f>
        <v>387.471722166</v>
      </c>
    </row>
    <row r="179" spans="1:4" ht="12.75">
      <c r="A179" s="7" t="s">
        <v>40</v>
      </c>
      <c r="B179" s="59">
        <f t="shared" si="5"/>
        <v>9714.149</v>
      </c>
      <c r="C179" s="59">
        <f t="shared" si="5"/>
        <v>9661.402</v>
      </c>
      <c r="D179" s="59">
        <f>D167+D173</f>
        <v>10835.959138921</v>
      </c>
    </row>
    <row r="180" spans="1:4" ht="12.75">
      <c r="A180" s="7" t="s">
        <v>41</v>
      </c>
      <c r="B180" s="59">
        <f t="shared" si="5"/>
        <v>487.38199999999995</v>
      </c>
      <c r="C180" s="59">
        <f t="shared" si="5"/>
        <v>498.635</v>
      </c>
      <c r="D180" s="59">
        <f>D168+D174</f>
        <v>551.833739105</v>
      </c>
    </row>
    <row r="181" spans="1:4" ht="12.75">
      <c r="A181" s="70" t="s">
        <v>42</v>
      </c>
      <c r="B181" s="61">
        <f t="shared" si="5"/>
        <v>238.179</v>
      </c>
      <c r="C181" s="61">
        <f t="shared" si="5"/>
        <v>236.948</v>
      </c>
      <c r="D181" s="61">
        <f>D169+D175</f>
        <v>261.131214822</v>
      </c>
    </row>
    <row r="182" spans="1:4" ht="27" customHeight="1">
      <c r="A182" s="63" t="s">
        <v>48</v>
      </c>
      <c r="B182" s="78"/>
      <c r="C182" s="78"/>
      <c r="D182" s="79"/>
    </row>
    <row r="183" spans="1:4" ht="12.75" customHeight="1">
      <c r="A183" s="80"/>
      <c r="B183" s="80"/>
      <c r="C183" s="80"/>
      <c r="D183" s="80"/>
    </row>
    <row r="184" spans="1:4" ht="12.75">
      <c r="A184" s="2" t="s">
        <v>54</v>
      </c>
      <c r="B184" s="2"/>
      <c r="C184" s="2"/>
      <c r="D184" s="81"/>
    </row>
    <row r="185" spans="1:4" ht="13.5" customHeight="1">
      <c r="A185" s="82" t="s">
        <v>55</v>
      </c>
      <c r="B185" s="83"/>
      <c r="C185" s="83"/>
      <c r="D185" s="83"/>
    </row>
    <row r="186" spans="1:4" ht="15.75" customHeight="1">
      <c r="A186" s="5"/>
      <c r="B186" s="5" t="s">
        <v>3</v>
      </c>
      <c r="C186" s="23" t="s">
        <v>4</v>
      </c>
      <c r="D186" s="23" t="s">
        <v>5</v>
      </c>
    </row>
    <row r="187" spans="1:4" ht="16.5" customHeight="1">
      <c r="A187" s="84" t="s">
        <v>131</v>
      </c>
      <c r="B187" s="9"/>
      <c r="C187" s="9"/>
      <c r="D187" s="9"/>
    </row>
    <row r="188" spans="1:4" ht="12" customHeight="1">
      <c r="A188" s="7" t="s">
        <v>51</v>
      </c>
      <c r="B188" s="9">
        <v>11805</v>
      </c>
      <c r="C188" s="9">
        <v>9910</v>
      </c>
      <c r="D188" s="10">
        <f>B188+C188</f>
        <v>21715</v>
      </c>
    </row>
    <row r="189" spans="1:4" ht="12.75" customHeight="1">
      <c r="A189" s="58" t="s">
        <v>39</v>
      </c>
      <c r="B189" s="74">
        <v>5</v>
      </c>
      <c r="C189" s="74">
        <v>3</v>
      </c>
      <c r="D189" s="85">
        <f>SUM(B189:C189)</f>
        <v>8</v>
      </c>
    </row>
    <row r="190" spans="1:4" ht="12" customHeight="1">
      <c r="A190" s="7" t="s">
        <v>40</v>
      </c>
      <c r="B190" s="9">
        <v>5188</v>
      </c>
      <c r="C190" s="9">
        <v>4289</v>
      </c>
      <c r="D190" s="10">
        <f>B190+C190</f>
        <v>9477</v>
      </c>
    </row>
    <row r="191" spans="1:4" ht="12" customHeight="1">
      <c r="A191" s="7" t="s">
        <v>41</v>
      </c>
      <c r="B191" s="9">
        <v>539</v>
      </c>
      <c r="C191" s="9">
        <v>291</v>
      </c>
      <c r="D191" s="10">
        <f aca="true" t="shared" si="6" ref="D191:D232">B191+C191</f>
        <v>830</v>
      </c>
    </row>
    <row r="192" spans="1:4" ht="16.5" customHeight="1">
      <c r="A192" s="6" t="s">
        <v>56</v>
      </c>
      <c r="B192" s="11"/>
      <c r="C192" s="11"/>
      <c r="D192" s="10"/>
    </row>
    <row r="193" spans="1:4" ht="12" customHeight="1">
      <c r="A193" s="7" t="s">
        <v>51</v>
      </c>
      <c r="B193" s="9">
        <v>125677</v>
      </c>
      <c r="C193" s="9">
        <v>96920</v>
      </c>
      <c r="D193" s="10">
        <f t="shared" si="6"/>
        <v>222597</v>
      </c>
    </row>
    <row r="194" spans="1:4" ht="12" customHeight="1">
      <c r="A194" s="58" t="s">
        <v>39</v>
      </c>
      <c r="B194" s="9">
        <v>5067</v>
      </c>
      <c r="C194" s="9">
        <v>824</v>
      </c>
      <c r="D194" s="10">
        <f t="shared" si="6"/>
        <v>5891</v>
      </c>
    </row>
    <row r="195" spans="1:4" ht="12" customHeight="1">
      <c r="A195" s="7" t="s">
        <v>40</v>
      </c>
      <c r="B195" s="9">
        <v>85084</v>
      </c>
      <c r="C195" s="9">
        <v>61580</v>
      </c>
      <c r="D195" s="10">
        <f t="shared" si="6"/>
        <v>146664</v>
      </c>
    </row>
    <row r="196" spans="1:4" ht="12" customHeight="1">
      <c r="A196" s="7" t="s">
        <v>41</v>
      </c>
      <c r="B196" s="9">
        <v>6505</v>
      </c>
      <c r="C196" s="9">
        <v>4413</v>
      </c>
      <c r="D196" s="10">
        <f t="shared" si="6"/>
        <v>10918</v>
      </c>
    </row>
    <row r="197" spans="1:4" ht="16.5" customHeight="1">
      <c r="A197" s="6" t="s">
        <v>57</v>
      </c>
      <c r="B197" s="11"/>
      <c r="C197" s="11"/>
      <c r="D197" s="10"/>
    </row>
    <row r="198" spans="1:4" ht="12" customHeight="1">
      <c r="A198" s="7" t="s">
        <v>51</v>
      </c>
      <c r="B198" s="9">
        <v>61161</v>
      </c>
      <c r="C198" s="9">
        <v>44031</v>
      </c>
      <c r="D198" s="10">
        <f t="shared" si="6"/>
        <v>105192</v>
      </c>
    </row>
    <row r="199" spans="1:4" ht="12" customHeight="1">
      <c r="A199" s="58" t="s">
        <v>39</v>
      </c>
      <c r="B199" s="9">
        <v>12835</v>
      </c>
      <c r="C199" s="9">
        <v>2747</v>
      </c>
      <c r="D199" s="10">
        <f t="shared" si="6"/>
        <v>15582</v>
      </c>
    </row>
    <row r="200" spans="1:4" ht="12" customHeight="1">
      <c r="A200" s="7" t="s">
        <v>40</v>
      </c>
      <c r="B200" s="9">
        <v>47274</v>
      </c>
      <c r="C200" s="9">
        <v>35534</v>
      </c>
      <c r="D200" s="10">
        <f t="shared" si="6"/>
        <v>82808</v>
      </c>
    </row>
    <row r="201" spans="1:4" ht="12" customHeight="1">
      <c r="A201" s="7" t="s">
        <v>41</v>
      </c>
      <c r="B201" s="9">
        <v>3893</v>
      </c>
      <c r="C201" s="9">
        <v>2612</v>
      </c>
      <c r="D201" s="10">
        <f t="shared" si="6"/>
        <v>6505</v>
      </c>
    </row>
    <row r="202" spans="1:4" ht="12" customHeight="1">
      <c r="A202" s="7" t="s">
        <v>42</v>
      </c>
      <c r="B202" s="9">
        <f>10+3565</f>
        <v>3575</v>
      </c>
      <c r="C202" s="9">
        <f>11+3373</f>
        <v>3384</v>
      </c>
      <c r="D202" s="10">
        <f t="shared" si="6"/>
        <v>6959</v>
      </c>
    </row>
    <row r="203" spans="1:4" ht="16.5" customHeight="1">
      <c r="A203" s="6" t="s">
        <v>58</v>
      </c>
      <c r="B203" s="11"/>
      <c r="C203" s="11"/>
      <c r="D203" s="10"/>
    </row>
    <row r="204" spans="1:4" ht="12" customHeight="1">
      <c r="A204" s="7" t="s">
        <v>51</v>
      </c>
      <c r="B204" s="9">
        <v>25608</v>
      </c>
      <c r="C204" s="9">
        <v>12611</v>
      </c>
      <c r="D204" s="10">
        <f t="shared" si="6"/>
        <v>38219</v>
      </c>
    </row>
    <row r="205" spans="1:4" ht="12" customHeight="1">
      <c r="A205" s="58" t="s">
        <v>39</v>
      </c>
      <c r="B205" s="9">
        <v>15891</v>
      </c>
      <c r="C205" s="9">
        <v>3482</v>
      </c>
      <c r="D205" s="10">
        <f t="shared" si="6"/>
        <v>19373</v>
      </c>
    </row>
    <row r="206" spans="1:4" ht="12" customHeight="1">
      <c r="A206" s="7" t="s">
        <v>40</v>
      </c>
      <c r="B206" s="9">
        <v>16965</v>
      </c>
      <c r="C206" s="9">
        <v>9871</v>
      </c>
      <c r="D206" s="10">
        <f t="shared" si="6"/>
        <v>26836</v>
      </c>
    </row>
    <row r="207" spans="1:4" ht="12" customHeight="1">
      <c r="A207" s="7" t="s">
        <v>41</v>
      </c>
      <c r="B207" s="9">
        <v>1105</v>
      </c>
      <c r="C207" s="9">
        <v>699</v>
      </c>
      <c r="D207" s="10">
        <f t="shared" si="6"/>
        <v>1804</v>
      </c>
    </row>
    <row r="208" spans="1:4" ht="12" customHeight="1">
      <c r="A208" s="7" t="s">
        <v>42</v>
      </c>
      <c r="B208" s="9">
        <v>3649</v>
      </c>
      <c r="C208" s="9">
        <v>2571</v>
      </c>
      <c r="D208" s="10">
        <f t="shared" si="6"/>
        <v>6220</v>
      </c>
    </row>
    <row r="209" spans="1:4" ht="16.5" customHeight="1">
      <c r="A209" s="6" t="s">
        <v>59</v>
      </c>
      <c r="B209" s="11"/>
      <c r="C209" s="11"/>
      <c r="D209" s="10"/>
    </row>
    <row r="210" spans="1:4" ht="12" customHeight="1">
      <c r="A210" s="7" t="s">
        <v>51</v>
      </c>
      <c r="B210" s="9">
        <v>19764</v>
      </c>
      <c r="C210" s="9">
        <v>6609</v>
      </c>
      <c r="D210" s="10">
        <f t="shared" si="6"/>
        <v>26373</v>
      </c>
    </row>
    <row r="211" spans="1:4" ht="12" customHeight="1">
      <c r="A211" s="58" t="s">
        <v>39</v>
      </c>
      <c r="B211" s="9">
        <v>16096</v>
      </c>
      <c r="C211" s="9">
        <v>3206</v>
      </c>
      <c r="D211" s="10">
        <f t="shared" si="6"/>
        <v>19302</v>
      </c>
    </row>
    <row r="212" spans="1:4" ht="12" customHeight="1">
      <c r="A212" s="7" t="s">
        <v>40</v>
      </c>
      <c r="B212" s="9">
        <v>11987</v>
      </c>
      <c r="C212" s="9">
        <v>4819</v>
      </c>
      <c r="D212" s="10">
        <f t="shared" si="6"/>
        <v>16806</v>
      </c>
    </row>
    <row r="213" spans="1:4" ht="12" customHeight="1">
      <c r="A213" s="7" t="s">
        <v>41</v>
      </c>
      <c r="B213" s="9">
        <v>680</v>
      </c>
      <c r="C213" s="9">
        <v>378</v>
      </c>
      <c r="D213" s="10">
        <f t="shared" si="6"/>
        <v>1058</v>
      </c>
    </row>
    <row r="214" spans="1:4" ht="12" customHeight="1">
      <c r="A214" s="7" t="s">
        <v>42</v>
      </c>
      <c r="B214" s="9">
        <v>3321</v>
      </c>
      <c r="C214" s="9">
        <v>1679</v>
      </c>
      <c r="D214" s="10">
        <f t="shared" si="6"/>
        <v>5000</v>
      </c>
    </row>
    <row r="215" spans="1:4" ht="16.5" customHeight="1">
      <c r="A215" s="6" t="s">
        <v>60</v>
      </c>
      <c r="B215" s="11"/>
      <c r="C215" s="11"/>
      <c r="D215" s="10"/>
    </row>
    <row r="216" spans="1:4" ht="12" customHeight="1">
      <c r="A216" s="7" t="s">
        <v>51</v>
      </c>
      <c r="B216" s="9">
        <v>13163</v>
      </c>
      <c r="C216" s="9">
        <v>3892</v>
      </c>
      <c r="D216" s="10">
        <f t="shared" si="6"/>
        <v>17055</v>
      </c>
    </row>
    <row r="217" spans="1:4" ht="12" customHeight="1">
      <c r="A217" s="58" t="s">
        <v>39</v>
      </c>
      <c r="B217" s="9">
        <v>10572</v>
      </c>
      <c r="C217" s="9">
        <v>2232</v>
      </c>
      <c r="D217" s="10">
        <f t="shared" si="6"/>
        <v>12804</v>
      </c>
    </row>
    <row r="218" spans="1:4" ht="12" customHeight="1">
      <c r="A218" s="7" t="s">
        <v>40</v>
      </c>
      <c r="B218" s="9">
        <v>7800</v>
      </c>
      <c r="C218" s="9">
        <v>2722</v>
      </c>
      <c r="D218" s="10">
        <f t="shared" si="6"/>
        <v>10522</v>
      </c>
    </row>
    <row r="219" spans="1:4" ht="12" customHeight="1">
      <c r="A219" s="7" t="s">
        <v>41</v>
      </c>
      <c r="B219" s="9">
        <v>493</v>
      </c>
      <c r="C219" s="9">
        <v>266</v>
      </c>
      <c r="D219" s="10">
        <f t="shared" si="6"/>
        <v>759</v>
      </c>
    </row>
    <row r="220" spans="1:4" ht="12" customHeight="1">
      <c r="A220" s="7" t="s">
        <v>42</v>
      </c>
      <c r="B220" s="9">
        <v>2355</v>
      </c>
      <c r="C220" s="9">
        <v>954</v>
      </c>
      <c r="D220" s="10">
        <f t="shared" si="6"/>
        <v>3309</v>
      </c>
    </row>
    <row r="221" spans="1:4" ht="16.5" customHeight="1">
      <c r="A221" s="6" t="s">
        <v>61</v>
      </c>
      <c r="B221" s="11"/>
      <c r="C221" s="11"/>
      <c r="D221" s="10"/>
    </row>
    <row r="222" spans="1:4" ht="12" customHeight="1">
      <c r="A222" s="7" t="s">
        <v>51</v>
      </c>
      <c r="B222" s="9">
        <v>7032</v>
      </c>
      <c r="C222" s="9">
        <v>2227</v>
      </c>
      <c r="D222" s="10">
        <f t="shared" si="6"/>
        <v>9259</v>
      </c>
    </row>
    <row r="223" spans="1:4" ht="12" customHeight="1">
      <c r="A223" s="58" t="s">
        <v>39</v>
      </c>
      <c r="B223" s="9">
        <v>4531</v>
      </c>
      <c r="C223" s="9">
        <v>1168</v>
      </c>
      <c r="D223" s="10">
        <f t="shared" si="6"/>
        <v>5699</v>
      </c>
    </row>
    <row r="224" spans="1:4" ht="12" customHeight="1">
      <c r="A224" s="7" t="s">
        <v>40</v>
      </c>
      <c r="B224" s="9">
        <v>3684</v>
      </c>
      <c r="C224" s="9">
        <v>1410</v>
      </c>
      <c r="D224" s="10">
        <f>B224+C224</f>
        <v>5094</v>
      </c>
    </row>
    <row r="225" spans="1:4" ht="12" customHeight="1">
      <c r="A225" s="7" t="s">
        <v>41</v>
      </c>
      <c r="B225" s="9">
        <v>212</v>
      </c>
      <c r="C225" s="9">
        <v>118</v>
      </c>
      <c r="D225" s="10">
        <f t="shared" si="6"/>
        <v>330</v>
      </c>
    </row>
    <row r="226" spans="1:4" ht="12" customHeight="1">
      <c r="A226" s="7" t="s">
        <v>42</v>
      </c>
      <c r="B226" s="9">
        <v>1077</v>
      </c>
      <c r="C226" s="9">
        <v>454</v>
      </c>
      <c r="D226" s="10">
        <f t="shared" si="6"/>
        <v>1531</v>
      </c>
    </row>
    <row r="227" spans="1:4" ht="16.5" customHeight="1">
      <c r="A227" s="6" t="s">
        <v>62</v>
      </c>
      <c r="B227" s="11"/>
      <c r="C227" s="11"/>
      <c r="D227" s="10"/>
    </row>
    <row r="228" spans="1:4" ht="12" customHeight="1">
      <c r="A228" s="7" t="s">
        <v>51</v>
      </c>
      <c r="B228" s="9">
        <v>2600</v>
      </c>
      <c r="C228" s="9">
        <v>932</v>
      </c>
      <c r="D228" s="10">
        <f>B228+C228</f>
        <v>3532</v>
      </c>
    </row>
    <row r="229" spans="1:4" ht="12" customHeight="1">
      <c r="A229" s="58" t="s">
        <v>39</v>
      </c>
      <c r="B229" s="9">
        <v>923</v>
      </c>
      <c r="C229" s="9">
        <v>410</v>
      </c>
      <c r="D229" s="10">
        <f t="shared" si="6"/>
        <v>1333</v>
      </c>
    </row>
    <row r="230" spans="1:4" ht="12" customHeight="1">
      <c r="A230" s="7" t="s">
        <v>40</v>
      </c>
      <c r="B230" s="9">
        <v>1041</v>
      </c>
      <c r="C230" s="9">
        <v>510</v>
      </c>
      <c r="D230" s="10">
        <f t="shared" si="6"/>
        <v>1551</v>
      </c>
    </row>
    <row r="231" spans="1:4" ht="12" customHeight="1">
      <c r="A231" s="7" t="s">
        <v>41</v>
      </c>
      <c r="B231" s="9">
        <v>68</v>
      </c>
      <c r="C231" s="9">
        <v>31</v>
      </c>
      <c r="D231" s="10">
        <f t="shared" si="6"/>
        <v>99</v>
      </c>
    </row>
    <row r="232" spans="1:4" ht="12" customHeight="1">
      <c r="A232" s="7" t="s">
        <v>42</v>
      </c>
      <c r="B232" s="9">
        <v>234</v>
      </c>
      <c r="C232" s="9">
        <v>135</v>
      </c>
      <c r="D232" s="10">
        <f t="shared" si="6"/>
        <v>369</v>
      </c>
    </row>
    <row r="233" spans="1:4" ht="16.5" customHeight="1">
      <c r="A233" s="6" t="s">
        <v>5</v>
      </c>
      <c r="B233" s="11"/>
      <c r="C233" s="11"/>
      <c r="D233" s="10"/>
    </row>
    <row r="234" spans="1:4" ht="12" customHeight="1">
      <c r="A234" s="7" t="s">
        <v>51</v>
      </c>
      <c r="B234" s="9">
        <f>SUM(B188,B193,B198,B204,B210,B216,B222,B228)</f>
        <v>266810</v>
      </c>
      <c r="C234" s="9">
        <f>C188+C193+C198+C204+C210+C216+C222+C228</f>
        <v>177132</v>
      </c>
      <c r="D234" s="86">
        <f>B234+C234</f>
        <v>443942</v>
      </c>
    </row>
    <row r="235" spans="1:4" ht="12" customHeight="1">
      <c r="A235" s="58" t="s">
        <v>39</v>
      </c>
      <c r="B235" s="9">
        <f>SUM(B189,B194,B199,B205,B211,B217,B223,B229)</f>
        <v>65920</v>
      </c>
      <c r="C235" s="9">
        <f>C189+C194+C199+C205+C211+C217+C223+C229</f>
        <v>14072</v>
      </c>
      <c r="D235" s="86">
        <f>B235+C235</f>
        <v>79992</v>
      </c>
    </row>
    <row r="236" spans="1:4" ht="12" customHeight="1">
      <c r="A236" s="7" t="s">
        <v>40</v>
      </c>
      <c r="B236" s="9">
        <f>B190+B195+B200+B206+B212+B218+B224+B230</f>
        <v>179023</v>
      </c>
      <c r="C236" s="9">
        <f>C190+C195+C200+C206+C212+C218+C224+C230</f>
        <v>120735</v>
      </c>
      <c r="D236" s="86">
        <f>B236+C236</f>
        <v>299758</v>
      </c>
    </row>
    <row r="237" spans="1:4" ht="12" customHeight="1">
      <c r="A237" s="7" t="s">
        <v>41</v>
      </c>
      <c r="B237" s="9">
        <f>B191+B196+B201+B207+B213+B219+B225+B231</f>
        <v>13495</v>
      </c>
      <c r="C237" s="9">
        <f>C191+C196+C201+C207+C213+C219+C225+C231</f>
        <v>8808</v>
      </c>
      <c r="D237" s="86">
        <f>B237+C237</f>
        <v>22303</v>
      </c>
    </row>
    <row r="238" spans="1:4" ht="12" customHeight="1">
      <c r="A238" s="70" t="s">
        <v>42</v>
      </c>
      <c r="B238" s="13">
        <f>B202+B208+B214+B220+B226+B232</f>
        <v>14211</v>
      </c>
      <c r="C238" s="13">
        <f>C202+C208+C214+C220+C226+C232</f>
        <v>9177</v>
      </c>
      <c r="D238" s="86">
        <f>B238+C238</f>
        <v>23388</v>
      </c>
    </row>
    <row r="239" spans="1:4" ht="25.5" customHeight="1">
      <c r="A239" s="15"/>
      <c r="B239" s="15"/>
      <c r="C239" s="15"/>
      <c r="D239" s="15"/>
    </row>
    <row r="240" spans="1:4" ht="12.75">
      <c r="A240" s="2" t="s">
        <v>63</v>
      </c>
      <c r="B240" s="2"/>
      <c r="C240" s="2"/>
      <c r="D240" s="2"/>
    </row>
    <row r="241" spans="1:4" ht="29.25" customHeight="1">
      <c r="A241" s="3" t="s">
        <v>132</v>
      </c>
      <c r="B241" s="67"/>
      <c r="C241" s="67"/>
      <c r="D241" s="72"/>
    </row>
    <row r="242" spans="1:4" ht="15.75" customHeight="1">
      <c r="A242" s="5"/>
      <c r="B242" s="5" t="s">
        <v>3</v>
      </c>
      <c r="C242" s="5" t="s">
        <v>4</v>
      </c>
      <c r="D242" s="5" t="s">
        <v>5</v>
      </c>
    </row>
    <row r="243" spans="1:4" ht="16.5" customHeight="1">
      <c r="A243" s="87" t="s">
        <v>133</v>
      </c>
      <c r="B243" s="7"/>
      <c r="C243" s="7"/>
      <c r="D243" s="7"/>
    </row>
    <row r="244" spans="1:4" ht="12" customHeight="1">
      <c r="A244" s="7" t="s">
        <v>51</v>
      </c>
      <c r="B244" s="59">
        <v>151.0022663</v>
      </c>
      <c r="C244" s="59">
        <v>127.1765459</v>
      </c>
      <c r="D244" s="59">
        <f>B244+C244</f>
        <v>278.1788122</v>
      </c>
    </row>
    <row r="245" spans="1:4" ht="12" customHeight="1">
      <c r="A245" s="58" t="s">
        <v>39</v>
      </c>
      <c r="B245" s="59">
        <v>0.00857</v>
      </c>
      <c r="C245" s="59">
        <v>0.007804</v>
      </c>
      <c r="D245" s="59">
        <f aca="true" t="shared" si="7" ref="D245:D288">B245+C245</f>
        <v>0.016374</v>
      </c>
    </row>
    <row r="246" spans="1:4" ht="12" customHeight="1">
      <c r="A246" s="7" t="s">
        <v>40</v>
      </c>
      <c r="B246" s="59">
        <v>140.7609748</v>
      </c>
      <c r="C246" s="59">
        <v>111.1027989</v>
      </c>
      <c r="D246" s="59">
        <f t="shared" si="7"/>
        <v>251.86377370000002</v>
      </c>
    </row>
    <row r="247" spans="1:4" ht="12" customHeight="1">
      <c r="A247" s="7" t="s">
        <v>41</v>
      </c>
      <c r="B247" s="59">
        <v>13.182314</v>
      </c>
      <c r="C247" s="59">
        <v>7.911903</v>
      </c>
      <c r="D247" s="59">
        <f t="shared" si="7"/>
        <v>21.094217</v>
      </c>
    </row>
    <row r="248" spans="1:4" ht="13.5" customHeight="1">
      <c r="A248" s="6" t="s">
        <v>56</v>
      </c>
      <c r="B248" s="69"/>
      <c r="C248" s="69"/>
      <c r="D248" s="59"/>
    </row>
    <row r="249" spans="1:4" ht="12" customHeight="1">
      <c r="A249" s="7" t="s">
        <v>51</v>
      </c>
      <c r="B249" s="59">
        <v>2473.0077819</v>
      </c>
      <c r="C249" s="59">
        <v>1860.9696821</v>
      </c>
      <c r="D249" s="59">
        <f t="shared" si="7"/>
        <v>4333.977464</v>
      </c>
    </row>
    <row r="250" spans="1:4" ht="12" customHeight="1">
      <c r="A250" s="58" t="s">
        <v>39</v>
      </c>
      <c r="B250" s="59">
        <v>17.4609329</v>
      </c>
      <c r="C250" s="59">
        <v>2.4921658</v>
      </c>
      <c r="D250" s="59">
        <f t="shared" si="7"/>
        <v>19.953098699999998</v>
      </c>
    </row>
    <row r="251" spans="1:4" ht="12" customHeight="1">
      <c r="A251" s="7" t="s">
        <v>40</v>
      </c>
      <c r="B251" s="59">
        <v>3300.0753805</v>
      </c>
      <c r="C251" s="59">
        <v>2353.7121196</v>
      </c>
      <c r="D251" s="59">
        <f t="shared" si="7"/>
        <v>5653.787500099999</v>
      </c>
    </row>
    <row r="252" spans="1:4" ht="12" customHeight="1">
      <c r="A252" s="7" t="s">
        <v>41</v>
      </c>
      <c r="B252" s="59">
        <v>173.220147</v>
      </c>
      <c r="C252" s="59">
        <v>128.4926888</v>
      </c>
      <c r="D252" s="59">
        <f t="shared" si="7"/>
        <v>301.7128358</v>
      </c>
    </row>
    <row r="253" spans="1:4" ht="13.5" customHeight="1">
      <c r="A253" s="6" t="s">
        <v>57</v>
      </c>
      <c r="B253" s="69"/>
      <c r="C253" s="69"/>
      <c r="D253" s="59"/>
    </row>
    <row r="254" spans="1:4" ht="12" customHeight="1">
      <c r="A254" s="7" t="s">
        <v>51</v>
      </c>
      <c r="B254" s="59">
        <v>1317.7889861</v>
      </c>
      <c r="C254" s="59">
        <v>917.8757931</v>
      </c>
      <c r="D254" s="59">
        <f t="shared" si="7"/>
        <v>2235.6647792000003</v>
      </c>
    </row>
    <row r="255" spans="1:4" ht="12" customHeight="1">
      <c r="A255" s="58" t="s">
        <v>39</v>
      </c>
      <c r="B255" s="59">
        <v>56.7183062</v>
      </c>
      <c r="C255" s="59">
        <v>10.0119514</v>
      </c>
      <c r="D255" s="59">
        <f t="shared" si="7"/>
        <v>66.7302576</v>
      </c>
    </row>
    <row r="256" spans="1:4" ht="12" customHeight="1">
      <c r="A256" s="7" t="s">
        <v>40</v>
      </c>
      <c r="B256" s="59">
        <v>1728.8953487</v>
      </c>
      <c r="C256" s="59">
        <v>1301.4252118</v>
      </c>
      <c r="D256" s="59">
        <f t="shared" si="7"/>
        <v>3030.3205605000003</v>
      </c>
    </row>
    <row r="257" spans="1:4" ht="12" customHeight="1">
      <c r="A257" s="7" t="s">
        <v>41</v>
      </c>
      <c r="B257" s="59">
        <v>89.9260047</v>
      </c>
      <c r="C257" s="59">
        <v>69.2453379</v>
      </c>
      <c r="D257" s="59">
        <f t="shared" si="7"/>
        <v>159.1713426</v>
      </c>
    </row>
    <row r="258" spans="1:4" ht="12" customHeight="1">
      <c r="A258" s="7" t="s">
        <v>42</v>
      </c>
      <c r="B258" s="59">
        <f>(7961+39659115)*0.000001</f>
        <v>39.667076</v>
      </c>
      <c r="C258" s="59">
        <f>0.000001*(7127+37460205)</f>
        <v>37.467332</v>
      </c>
      <c r="D258" s="59">
        <f t="shared" si="7"/>
        <v>77.13440800000001</v>
      </c>
    </row>
    <row r="259" spans="1:4" ht="13.5" customHeight="1">
      <c r="A259" s="6" t="s">
        <v>58</v>
      </c>
      <c r="B259" s="69"/>
      <c r="C259" s="69"/>
      <c r="D259" s="59"/>
    </row>
    <row r="260" spans="1:4" ht="12" customHeight="1">
      <c r="A260" s="7" t="s">
        <v>51</v>
      </c>
      <c r="B260" s="59">
        <v>577.6451613</v>
      </c>
      <c r="C260" s="59">
        <v>263.7063009</v>
      </c>
      <c r="D260" s="59">
        <f t="shared" si="7"/>
        <v>841.3514622</v>
      </c>
    </row>
    <row r="261" spans="1:4" ht="12" customHeight="1">
      <c r="A261" s="58" t="s">
        <v>39</v>
      </c>
      <c r="B261" s="59">
        <v>82.2368416</v>
      </c>
      <c r="C261" s="59">
        <v>14.9258623</v>
      </c>
      <c r="D261" s="59">
        <f t="shared" si="7"/>
        <v>97.16270390000001</v>
      </c>
    </row>
    <row r="262" spans="1:4" ht="12" customHeight="1">
      <c r="A262" s="7" t="s">
        <v>40</v>
      </c>
      <c r="B262" s="59">
        <v>557.0059392</v>
      </c>
      <c r="C262" s="59">
        <v>324.2390213</v>
      </c>
      <c r="D262" s="59">
        <f t="shared" si="7"/>
        <v>881.2449604999999</v>
      </c>
    </row>
    <row r="263" spans="1:4" ht="12" customHeight="1">
      <c r="A263" s="7" t="s">
        <v>41</v>
      </c>
      <c r="B263" s="59">
        <v>20.7592078</v>
      </c>
      <c r="C263" s="59">
        <v>15.984536</v>
      </c>
      <c r="D263" s="59">
        <f t="shared" si="7"/>
        <v>36.7437438</v>
      </c>
    </row>
    <row r="264" spans="1:4" ht="12" customHeight="1">
      <c r="A264" s="7" t="s">
        <v>42</v>
      </c>
      <c r="B264" s="59">
        <v>41.7398339</v>
      </c>
      <c r="C264" s="59">
        <v>28.6475295</v>
      </c>
      <c r="D264" s="59">
        <f t="shared" si="7"/>
        <v>70.3873634</v>
      </c>
    </row>
    <row r="265" spans="1:4" ht="13.5" customHeight="1">
      <c r="A265" s="6" t="s">
        <v>59</v>
      </c>
      <c r="B265" s="69"/>
      <c r="C265" s="69"/>
      <c r="D265" s="59"/>
    </row>
    <row r="266" spans="1:4" ht="12" customHeight="1">
      <c r="A266" s="7" t="s">
        <v>51</v>
      </c>
      <c r="B266" s="59">
        <v>459.5182292</v>
      </c>
      <c r="C266" s="59">
        <v>142.0963938</v>
      </c>
      <c r="D266" s="59">
        <f t="shared" si="7"/>
        <v>601.6146229999999</v>
      </c>
    </row>
    <row r="267" spans="1:4" ht="12" customHeight="1">
      <c r="A267" s="58" t="s">
        <v>39</v>
      </c>
      <c r="B267" s="59">
        <v>89.2275167</v>
      </c>
      <c r="C267" s="59">
        <v>15.4046321</v>
      </c>
      <c r="D267" s="59">
        <f t="shared" si="7"/>
        <v>104.6321488</v>
      </c>
    </row>
    <row r="268" spans="1:4" ht="12" customHeight="1">
      <c r="A268" s="7" t="s">
        <v>40</v>
      </c>
      <c r="B268" s="59">
        <v>379.6289837</v>
      </c>
      <c r="C268" s="59">
        <v>147.0076981</v>
      </c>
      <c r="D268" s="59">
        <f t="shared" si="7"/>
        <v>526.6366818</v>
      </c>
    </row>
    <row r="269" spans="1:4" ht="12" customHeight="1">
      <c r="A269" s="7" t="s">
        <v>41</v>
      </c>
      <c r="B269" s="59">
        <v>9.3630737</v>
      </c>
      <c r="C269" s="59">
        <v>7.0225288</v>
      </c>
      <c r="D269" s="59">
        <f t="shared" si="7"/>
        <v>16.385602499999997</v>
      </c>
    </row>
    <row r="270" spans="1:4" ht="12" customHeight="1">
      <c r="A270" s="7" t="s">
        <v>42</v>
      </c>
      <c r="B270" s="59">
        <v>38.2923859</v>
      </c>
      <c r="C270" s="59">
        <v>18.1483078</v>
      </c>
      <c r="D270" s="59">
        <f t="shared" si="7"/>
        <v>56.4406937</v>
      </c>
    </row>
    <row r="271" spans="1:4" ht="13.5" customHeight="1">
      <c r="A271" s="6" t="s">
        <v>64</v>
      </c>
      <c r="B271" s="69"/>
      <c r="C271" s="69"/>
      <c r="D271" s="59"/>
    </row>
    <row r="272" spans="1:4" ht="12" customHeight="1">
      <c r="A272" s="7" t="s">
        <v>51</v>
      </c>
      <c r="B272" s="59">
        <v>309.2605106</v>
      </c>
      <c r="C272" s="59">
        <v>85.5575793</v>
      </c>
      <c r="D272" s="59">
        <f t="shared" si="7"/>
        <v>394.81808989999996</v>
      </c>
    </row>
    <row r="273" spans="1:4" ht="12" customHeight="1">
      <c r="A273" s="58" t="s">
        <v>39</v>
      </c>
      <c r="B273" s="59">
        <v>56.197568</v>
      </c>
      <c r="C273" s="59">
        <v>10.9860186</v>
      </c>
      <c r="D273" s="59">
        <f t="shared" si="7"/>
        <v>67.1835866</v>
      </c>
    </row>
    <row r="274" spans="1:4" ht="12" customHeight="1">
      <c r="A274" s="7" t="s">
        <v>40</v>
      </c>
      <c r="B274" s="59">
        <v>239.6049672</v>
      </c>
      <c r="C274" s="59">
        <v>79.8061993</v>
      </c>
      <c r="D274" s="59">
        <f t="shared" si="7"/>
        <v>319.41116650000004</v>
      </c>
    </row>
    <row r="275" spans="1:4" ht="12" customHeight="1">
      <c r="A275" s="7" t="s">
        <v>41</v>
      </c>
      <c r="B275" s="59">
        <v>6.7150737</v>
      </c>
      <c r="C275" s="59">
        <v>4.55</v>
      </c>
      <c r="D275" s="59">
        <f t="shared" si="7"/>
        <v>11.265073699999999</v>
      </c>
    </row>
    <row r="276" spans="1:4" ht="12" customHeight="1">
      <c r="A276" s="7" t="s">
        <v>42</v>
      </c>
      <c r="B276" s="59">
        <v>27.222419</v>
      </c>
      <c r="C276" s="59">
        <v>10.045331</v>
      </c>
      <c r="D276" s="59">
        <f t="shared" si="7"/>
        <v>37.26775</v>
      </c>
    </row>
    <row r="277" spans="1:4" ht="13.5" customHeight="1">
      <c r="A277" s="6" t="s">
        <v>61</v>
      </c>
      <c r="B277" s="69"/>
      <c r="C277" s="69"/>
      <c r="D277" s="59"/>
    </row>
    <row r="278" spans="1:4" ht="12" customHeight="1">
      <c r="A278" s="7" t="s">
        <v>51</v>
      </c>
      <c r="B278" s="59">
        <v>162.5728954</v>
      </c>
      <c r="C278" s="59">
        <v>49.4964039</v>
      </c>
      <c r="D278" s="59">
        <f t="shared" si="7"/>
        <v>212.06929929999998</v>
      </c>
    </row>
    <row r="279" spans="1:4" ht="12" customHeight="1">
      <c r="A279" s="58" t="s">
        <v>39</v>
      </c>
      <c r="B279" s="59">
        <v>20.9020639</v>
      </c>
      <c r="C279" s="59">
        <v>5.6350167</v>
      </c>
      <c r="D279" s="59">
        <f t="shared" si="7"/>
        <v>26.537080600000003</v>
      </c>
    </row>
    <row r="280" spans="1:4" ht="12" customHeight="1">
      <c r="A280" s="7" t="s">
        <v>40</v>
      </c>
      <c r="B280" s="59">
        <v>99.2304534</v>
      </c>
      <c r="C280" s="59">
        <v>38.8015988</v>
      </c>
      <c r="D280" s="59">
        <f t="shared" si="7"/>
        <v>138.0320522</v>
      </c>
    </row>
    <row r="281" spans="1:4" ht="12" customHeight="1">
      <c r="A281" s="7" t="s">
        <v>41</v>
      </c>
      <c r="B281" s="59">
        <v>2.2294679</v>
      </c>
      <c r="C281" s="59">
        <v>1.9761306</v>
      </c>
      <c r="D281" s="59">
        <f t="shared" si="7"/>
        <v>4.2055985</v>
      </c>
    </row>
    <row r="282" spans="1:4" ht="12" customHeight="1">
      <c r="A282" s="7" t="s">
        <v>42</v>
      </c>
      <c r="B282" s="59">
        <v>11.518949</v>
      </c>
      <c r="C282" s="59">
        <v>4.665241</v>
      </c>
      <c r="D282" s="59">
        <f t="shared" si="7"/>
        <v>16.18419</v>
      </c>
    </row>
    <row r="283" spans="1:4" ht="13.5" customHeight="1">
      <c r="A283" s="6" t="s">
        <v>62</v>
      </c>
      <c r="B283" s="69"/>
      <c r="C283" s="69"/>
      <c r="D283" s="59"/>
    </row>
    <row r="284" spans="1:4" ht="12" customHeight="1">
      <c r="A284" s="7" t="s">
        <v>51</v>
      </c>
      <c r="B284" s="59">
        <v>57.1980237</v>
      </c>
      <c r="C284" s="59">
        <v>20.7541834</v>
      </c>
      <c r="D284" s="59">
        <f t="shared" si="7"/>
        <v>77.9522071</v>
      </c>
    </row>
    <row r="285" spans="1:4" ht="12" customHeight="1">
      <c r="A285" s="58" t="s">
        <v>39</v>
      </c>
      <c r="B285" s="59">
        <v>3.4822703</v>
      </c>
      <c r="C285" s="59">
        <v>1.7742017</v>
      </c>
      <c r="D285" s="59">
        <f t="shared" si="7"/>
        <v>5.2564720000000005</v>
      </c>
    </row>
    <row r="286" spans="1:4" ht="12" customHeight="1">
      <c r="A286" s="7" t="s">
        <v>40</v>
      </c>
      <c r="B286" s="59">
        <v>22.8483418</v>
      </c>
      <c r="C286" s="59">
        <v>11.8141018</v>
      </c>
      <c r="D286" s="59">
        <f t="shared" si="7"/>
        <v>34.6624436</v>
      </c>
    </row>
    <row r="287" spans="1:4" ht="12" customHeight="1">
      <c r="A287" s="7" t="s">
        <v>41</v>
      </c>
      <c r="B287" s="59">
        <v>0.745649</v>
      </c>
      <c r="C287" s="59">
        <v>0.509676</v>
      </c>
      <c r="D287" s="59">
        <f t="shared" si="7"/>
        <v>1.255325</v>
      </c>
    </row>
    <row r="288" spans="1:4" ht="12" customHeight="1">
      <c r="A288" s="7" t="s">
        <v>42</v>
      </c>
      <c r="B288" s="59">
        <v>2.367288</v>
      </c>
      <c r="C288" s="59">
        <v>1.349522</v>
      </c>
      <c r="D288" s="59">
        <f t="shared" si="7"/>
        <v>3.7168099999999997</v>
      </c>
    </row>
    <row r="289" spans="1:3" ht="12" customHeight="1">
      <c r="A289" s="58"/>
      <c r="B289" s="88"/>
      <c r="C289" s="88"/>
    </row>
    <row r="290" spans="1:4" ht="13.5" customHeight="1">
      <c r="A290" s="6" t="s">
        <v>5</v>
      </c>
      <c r="B290" s="69"/>
      <c r="C290" s="69"/>
      <c r="D290" s="59"/>
    </row>
    <row r="291" spans="1:4" ht="12" customHeight="1">
      <c r="A291" s="7" t="s">
        <v>51</v>
      </c>
      <c r="B291" s="68">
        <f aca="true" t="shared" si="8" ref="B291:C294">B244+B249+B254+B260+B266+B272+B278+B284</f>
        <v>5507.9938544999995</v>
      </c>
      <c r="C291" s="68">
        <f t="shared" si="8"/>
        <v>3467.6328823999997</v>
      </c>
      <c r="D291" s="59">
        <f>B291+C291</f>
        <v>8975.6267369</v>
      </c>
    </row>
    <row r="292" spans="1:4" ht="12" customHeight="1">
      <c r="A292" s="58" t="s">
        <v>39</v>
      </c>
      <c r="B292" s="68">
        <f t="shared" si="8"/>
        <v>326.2340696</v>
      </c>
      <c r="C292" s="68">
        <f t="shared" si="8"/>
        <v>61.237652600000004</v>
      </c>
      <c r="D292" s="59">
        <f>B292+C292</f>
        <v>387.4717222</v>
      </c>
    </row>
    <row r="293" spans="1:4" ht="12" customHeight="1">
      <c r="A293" s="7" t="s">
        <v>40</v>
      </c>
      <c r="B293" s="68">
        <f t="shared" si="8"/>
        <v>6468.0503893000005</v>
      </c>
      <c r="C293" s="68">
        <f t="shared" si="8"/>
        <v>4367.908749599999</v>
      </c>
      <c r="D293" s="59">
        <f>B293+C293</f>
        <v>10835.9591389</v>
      </c>
    </row>
    <row r="294" spans="1:4" ht="12" customHeight="1">
      <c r="A294" s="7" t="s">
        <v>41</v>
      </c>
      <c r="B294" s="68">
        <f t="shared" si="8"/>
        <v>316.14093779999996</v>
      </c>
      <c r="C294" s="68">
        <f t="shared" si="8"/>
        <v>235.6928011</v>
      </c>
      <c r="D294" s="68">
        <f>D247+D252+D257+D263+D269+D275+D281+D287</f>
        <v>551.8337389</v>
      </c>
    </row>
    <row r="295" spans="1:4" ht="12" customHeight="1">
      <c r="A295" s="70" t="s">
        <v>42</v>
      </c>
      <c r="B295" s="61">
        <f>B258+B264+B270+B276+B282+B288</f>
        <v>160.80795179999998</v>
      </c>
      <c r="C295" s="61">
        <f>C258+C264+C270+C276+C282+C288</f>
        <v>100.3232633</v>
      </c>
      <c r="D295" s="61">
        <f>D258+D264+D270+D276+D282+D288</f>
        <v>261.1312151</v>
      </c>
    </row>
    <row r="296" spans="1:4" ht="25.5" customHeight="1">
      <c r="A296" s="89" t="s">
        <v>48</v>
      </c>
      <c r="B296" s="71"/>
      <c r="C296" s="71"/>
      <c r="D296" s="71"/>
    </row>
    <row r="297" spans="1:4" ht="12.75" customHeight="1">
      <c r="A297" s="2" t="s">
        <v>65</v>
      </c>
      <c r="B297" s="2"/>
      <c r="C297" s="2"/>
      <c r="D297" s="2"/>
    </row>
    <row r="298" spans="1:4" ht="27" customHeight="1">
      <c r="A298" s="20" t="s">
        <v>134</v>
      </c>
      <c r="B298" s="90"/>
      <c r="C298" s="90"/>
      <c r="D298" s="90"/>
    </row>
    <row r="299" spans="1:4" ht="15.75" customHeight="1">
      <c r="A299" s="5"/>
      <c r="B299" s="5" t="s">
        <v>3</v>
      </c>
      <c r="C299" s="5" t="s">
        <v>4</v>
      </c>
      <c r="D299" s="5" t="s">
        <v>5</v>
      </c>
    </row>
    <row r="300" spans="1:4" ht="16.5" customHeight="1">
      <c r="A300" s="6" t="s">
        <v>7</v>
      </c>
      <c r="B300" s="7"/>
      <c r="C300" s="7"/>
      <c r="D300" s="7"/>
    </row>
    <row r="301" spans="1:4" ht="12.75" customHeight="1">
      <c r="A301" s="7" t="s">
        <v>66</v>
      </c>
      <c r="B301" s="9">
        <v>10279</v>
      </c>
      <c r="C301" s="9">
        <v>3335</v>
      </c>
      <c r="D301" s="10">
        <f>B301+C301</f>
        <v>13614</v>
      </c>
    </row>
    <row r="302" spans="1:4" ht="12.75" customHeight="1">
      <c r="A302" s="58" t="s">
        <v>39</v>
      </c>
      <c r="B302" s="9">
        <v>7493</v>
      </c>
      <c r="C302" s="9">
        <v>1452</v>
      </c>
      <c r="D302" s="10">
        <f>B302+C302</f>
        <v>8945</v>
      </c>
    </row>
    <row r="303" spans="1:4" ht="12.75" customHeight="1">
      <c r="A303" s="7" t="s">
        <v>67</v>
      </c>
      <c r="B303" s="9">
        <v>2518</v>
      </c>
      <c r="C303" s="9">
        <v>1358</v>
      </c>
      <c r="D303" s="10">
        <f>B303+C303</f>
        <v>3876</v>
      </c>
    </row>
    <row r="304" spans="1:4" ht="12.75" customHeight="1">
      <c r="A304" s="7" t="s">
        <v>41</v>
      </c>
      <c r="B304" s="9">
        <v>8</v>
      </c>
      <c r="C304" s="9">
        <v>14</v>
      </c>
      <c r="D304" s="10">
        <f>B304+C304</f>
        <v>22</v>
      </c>
    </row>
    <row r="305" spans="1:4" ht="12.75" customHeight="1">
      <c r="A305" s="7" t="s">
        <v>42</v>
      </c>
      <c r="B305" s="9">
        <v>126</v>
      </c>
      <c r="C305" s="9">
        <v>119</v>
      </c>
      <c r="D305" s="10">
        <f>B305+C305</f>
        <v>245</v>
      </c>
    </row>
    <row r="306" spans="1:4" ht="16.5" customHeight="1">
      <c r="A306" s="6" t="s">
        <v>10</v>
      </c>
      <c r="B306" s="11"/>
      <c r="C306" s="11"/>
      <c r="D306" s="10"/>
    </row>
    <row r="307" spans="1:4" ht="12.75" customHeight="1">
      <c r="A307" s="7" t="s">
        <v>66</v>
      </c>
      <c r="B307" s="9">
        <v>20850</v>
      </c>
      <c r="C307" s="9">
        <v>7759</v>
      </c>
      <c r="D307" s="10">
        <f aca="true" t="shared" si="9" ref="D307:D314">B307+C307</f>
        <v>28609</v>
      </c>
    </row>
    <row r="308" spans="1:4" ht="12.75" customHeight="1">
      <c r="A308" s="58" t="s">
        <v>39</v>
      </c>
      <c r="B308" s="9">
        <v>14990</v>
      </c>
      <c r="C308" s="9">
        <v>2631</v>
      </c>
      <c r="D308" s="10">
        <f t="shared" si="9"/>
        <v>17621</v>
      </c>
    </row>
    <row r="309" spans="1:4" ht="12.75" customHeight="1">
      <c r="A309" s="7" t="s">
        <v>67</v>
      </c>
      <c r="B309" s="9">
        <v>9897</v>
      </c>
      <c r="C309" s="9">
        <v>5077</v>
      </c>
      <c r="D309" s="10">
        <f t="shared" si="9"/>
        <v>14974</v>
      </c>
    </row>
    <row r="310" spans="1:4" ht="12.75" customHeight="1">
      <c r="A310" s="7" t="s">
        <v>41</v>
      </c>
      <c r="B310" s="9">
        <v>92</v>
      </c>
      <c r="C310" s="9">
        <v>68</v>
      </c>
      <c r="D310" s="10">
        <f>B310+C310</f>
        <v>160</v>
      </c>
    </row>
    <row r="311" spans="1:4" ht="12.75" customHeight="1">
      <c r="A311" s="7" t="s">
        <v>42</v>
      </c>
      <c r="B311" s="9">
        <v>1653</v>
      </c>
      <c r="C311" s="9">
        <v>1157</v>
      </c>
      <c r="D311" s="10">
        <f t="shared" si="9"/>
        <v>2810</v>
      </c>
    </row>
    <row r="312" spans="1:4" ht="16.5" customHeight="1">
      <c r="A312" s="6" t="s">
        <v>11</v>
      </c>
      <c r="B312" s="11"/>
      <c r="C312" s="11"/>
      <c r="D312" s="10"/>
    </row>
    <row r="313" spans="1:4" ht="12.75" customHeight="1">
      <c r="A313" s="7" t="s">
        <v>66</v>
      </c>
      <c r="B313" s="9">
        <v>475</v>
      </c>
      <c r="C313" s="9">
        <v>45</v>
      </c>
      <c r="D313" s="10">
        <f t="shared" si="9"/>
        <v>520</v>
      </c>
    </row>
    <row r="314" spans="1:4" ht="12.75" customHeight="1">
      <c r="A314" s="58" t="s">
        <v>39</v>
      </c>
      <c r="B314" s="9">
        <v>381</v>
      </c>
      <c r="C314" s="9">
        <v>26</v>
      </c>
      <c r="D314" s="10">
        <f t="shared" si="9"/>
        <v>407</v>
      </c>
    </row>
    <row r="315" spans="1:4" ht="12.75" customHeight="1">
      <c r="A315" s="7" t="s">
        <v>67</v>
      </c>
      <c r="B315" s="9">
        <v>179</v>
      </c>
      <c r="C315" s="9">
        <v>26</v>
      </c>
      <c r="D315" s="10">
        <f>B315+C315</f>
        <v>205</v>
      </c>
    </row>
    <row r="316" spans="1:4" ht="12.75" customHeight="1">
      <c r="A316" s="7" t="s">
        <v>41</v>
      </c>
      <c r="B316" s="9">
        <v>12</v>
      </c>
      <c r="C316" s="91" t="s">
        <v>33</v>
      </c>
      <c r="D316" s="10">
        <f>SUM(B316:C316)</f>
        <v>12</v>
      </c>
    </row>
    <row r="317" spans="1:4" ht="12.75" customHeight="1">
      <c r="A317" s="7" t="s">
        <v>42</v>
      </c>
      <c r="B317" s="9">
        <v>60</v>
      </c>
      <c r="C317" s="13">
        <v>12</v>
      </c>
      <c r="D317" s="13">
        <f>B317+C317</f>
        <v>72</v>
      </c>
    </row>
    <row r="318" spans="1:4" ht="38.25" customHeight="1">
      <c r="A318" s="63" t="s">
        <v>68</v>
      </c>
      <c r="B318" s="64"/>
      <c r="C318" s="64"/>
      <c r="D318" s="4"/>
    </row>
    <row r="319" spans="1:4" ht="12.75" customHeight="1">
      <c r="A319" s="92"/>
      <c r="B319" s="92"/>
      <c r="C319" s="92"/>
      <c r="D319" s="92"/>
    </row>
    <row r="320" spans="1:4" ht="12.75" customHeight="1">
      <c r="A320" s="42"/>
      <c r="B320" s="66"/>
      <c r="C320" s="66"/>
      <c r="D320" s="66"/>
    </row>
    <row r="321" spans="1:4" ht="12.75">
      <c r="A321" s="7"/>
      <c r="B321" s="9"/>
      <c r="C321" s="9"/>
      <c r="D321" s="9"/>
    </row>
    <row r="322" spans="1:4" ht="12.75">
      <c r="A322" s="2" t="s">
        <v>69</v>
      </c>
      <c r="B322" s="2"/>
      <c r="C322" s="2"/>
      <c r="D322" s="2"/>
    </row>
    <row r="323" spans="1:4" ht="27.75" customHeight="1">
      <c r="A323" s="20" t="s">
        <v>135</v>
      </c>
      <c r="B323" s="90"/>
      <c r="C323" s="90"/>
      <c r="D323" s="90"/>
    </row>
    <row r="324" spans="1:4" ht="15.75" customHeight="1">
      <c r="A324" s="5"/>
      <c r="B324" s="5" t="s">
        <v>3</v>
      </c>
      <c r="C324" s="5" t="s">
        <v>4</v>
      </c>
      <c r="D324" s="5" t="s">
        <v>5</v>
      </c>
    </row>
    <row r="325" spans="1:4" ht="16.5" customHeight="1">
      <c r="A325" s="6" t="s">
        <v>7</v>
      </c>
      <c r="B325" s="7"/>
      <c r="C325" s="7"/>
      <c r="D325" s="7"/>
    </row>
    <row r="326" spans="1:4" ht="12.75">
      <c r="A326" s="7" t="s">
        <v>66</v>
      </c>
      <c r="B326" s="93">
        <v>277.1784458</v>
      </c>
      <c r="C326" s="93">
        <v>88.8646669</v>
      </c>
      <c r="D326" s="94">
        <f>B326+C326</f>
        <v>366.04311270000005</v>
      </c>
    </row>
    <row r="327" spans="1:4" ht="12.75">
      <c r="A327" s="58" t="s">
        <v>39</v>
      </c>
      <c r="B327" s="93">
        <v>28.0075424</v>
      </c>
      <c r="C327" s="93">
        <v>5.111888</v>
      </c>
      <c r="D327" s="94">
        <f aca="true" t="shared" si="10" ref="D327:D346">B327+C327</f>
        <v>33.1194304</v>
      </c>
    </row>
    <row r="328" spans="1:4" ht="12.75">
      <c r="A328" s="7" t="s">
        <v>67</v>
      </c>
      <c r="B328" s="93">
        <v>12.9845553</v>
      </c>
      <c r="C328" s="93">
        <v>7.9985885</v>
      </c>
      <c r="D328" s="94">
        <f t="shared" si="10"/>
        <v>20.9831438</v>
      </c>
    </row>
    <row r="329" spans="1:4" ht="12.75">
      <c r="A329" s="7" t="s">
        <v>41</v>
      </c>
      <c r="B329" s="93">
        <v>0.0245125</v>
      </c>
      <c r="C329" s="93">
        <v>0.0543634</v>
      </c>
      <c r="D329" s="94">
        <f t="shared" si="10"/>
        <v>0.0788759</v>
      </c>
    </row>
    <row r="330" spans="1:4" ht="12.75">
      <c r="A330" s="7" t="s">
        <v>42</v>
      </c>
      <c r="B330" s="93">
        <v>0.66136</v>
      </c>
      <c r="C330" s="93">
        <v>0.7042213</v>
      </c>
      <c r="D330" s="94">
        <f t="shared" si="10"/>
        <v>1.3655813</v>
      </c>
    </row>
    <row r="331" spans="1:4" ht="16.5" customHeight="1">
      <c r="A331" s="6" t="s">
        <v>10</v>
      </c>
      <c r="B331" s="95"/>
      <c r="C331" s="95"/>
      <c r="D331" s="94"/>
    </row>
    <row r="332" spans="1:4" ht="12.75">
      <c r="A332" s="7" t="s">
        <v>66</v>
      </c>
      <c r="B332" s="93">
        <v>664.0589648</v>
      </c>
      <c r="C332" s="93">
        <v>238.4679159</v>
      </c>
      <c r="D332" s="94">
        <f t="shared" si="10"/>
        <v>902.5268807</v>
      </c>
    </row>
    <row r="333" spans="1:4" ht="12.75">
      <c r="A333" s="58" t="s">
        <v>39</v>
      </c>
      <c r="B333" s="93">
        <v>62.1382348</v>
      </c>
      <c r="C333" s="93">
        <v>9.2987694</v>
      </c>
      <c r="D333" s="94">
        <f t="shared" si="10"/>
        <v>71.4370042</v>
      </c>
    </row>
    <row r="334" spans="1:4" ht="12.75">
      <c r="A334" s="7" t="s">
        <v>67</v>
      </c>
      <c r="B334" s="93">
        <v>78.9681724</v>
      </c>
      <c r="C334" s="93">
        <v>39.5169895</v>
      </c>
      <c r="D334" s="94">
        <f t="shared" si="10"/>
        <v>118.48516190000001</v>
      </c>
    </row>
    <row r="335" spans="1:4" ht="12.75">
      <c r="A335" s="7" t="s">
        <v>41</v>
      </c>
      <c r="B335" s="93">
        <v>0.4840582</v>
      </c>
      <c r="C335" s="93">
        <v>0.4678602</v>
      </c>
      <c r="D335" s="94">
        <f t="shared" si="10"/>
        <v>0.9519184</v>
      </c>
    </row>
    <row r="336" spans="1:4" ht="12.75">
      <c r="A336" s="7" t="s">
        <v>42</v>
      </c>
      <c r="B336" s="93">
        <v>15.6920014</v>
      </c>
      <c r="C336" s="93">
        <v>10.7559208</v>
      </c>
      <c r="D336" s="94">
        <f t="shared" si="10"/>
        <v>26.4479222</v>
      </c>
    </row>
    <row r="337" spans="1:4" ht="16.5" customHeight="1">
      <c r="A337" s="6" t="s">
        <v>11</v>
      </c>
      <c r="B337" s="95"/>
      <c r="C337" s="95"/>
      <c r="D337" s="94"/>
    </row>
    <row r="338" spans="1:4" ht="12.75">
      <c r="A338" s="7" t="s">
        <v>66</v>
      </c>
      <c r="B338" s="93">
        <v>11.4883272</v>
      </c>
      <c r="C338" s="93">
        <v>0.9122392</v>
      </c>
      <c r="D338" s="94">
        <f t="shared" si="10"/>
        <v>12.4005664</v>
      </c>
    </row>
    <row r="339" spans="1:4" ht="12.75">
      <c r="A339" s="58" t="s">
        <v>39</v>
      </c>
      <c r="B339" s="93">
        <v>1.2532692</v>
      </c>
      <c r="C339" s="93">
        <v>0.0681327</v>
      </c>
      <c r="D339" s="94">
        <f t="shared" si="10"/>
        <v>1.3214019000000001</v>
      </c>
    </row>
    <row r="340" spans="1:4" ht="12.75">
      <c r="A340" s="7" t="s">
        <v>67</v>
      </c>
      <c r="B340" s="93">
        <v>1.1163217</v>
      </c>
      <c r="C340" s="93">
        <v>0.0930339</v>
      </c>
      <c r="D340" s="94">
        <f t="shared" si="10"/>
        <v>1.2093556</v>
      </c>
    </row>
    <row r="341" spans="1:4" ht="12.75">
      <c r="A341" s="7" t="s">
        <v>41</v>
      </c>
      <c r="B341" s="93">
        <v>0.0486832</v>
      </c>
      <c r="C341" s="93">
        <v>0.0017943</v>
      </c>
      <c r="D341" s="94">
        <f t="shared" si="10"/>
        <v>0.0504775</v>
      </c>
    </row>
    <row r="342" spans="1:4" ht="12.75">
      <c r="A342" s="7" t="s">
        <v>42</v>
      </c>
      <c r="B342" s="93">
        <v>0.5452405</v>
      </c>
      <c r="C342" s="93">
        <v>0.0734135</v>
      </c>
      <c r="D342" s="94">
        <f t="shared" si="10"/>
        <v>0.618654</v>
      </c>
    </row>
    <row r="343" spans="1:4" ht="16.5" customHeight="1">
      <c r="A343" s="6" t="s">
        <v>5</v>
      </c>
      <c r="B343" s="95"/>
      <c r="C343" s="95"/>
      <c r="D343" s="94"/>
    </row>
    <row r="344" spans="1:4" ht="12.75">
      <c r="A344" s="7" t="s">
        <v>66</v>
      </c>
      <c r="B344" s="59">
        <f aca="true" t="shared" si="11" ref="B344:C347">B326+B332+B338</f>
        <v>952.7257377999999</v>
      </c>
      <c r="C344" s="59">
        <f t="shared" si="11"/>
        <v>328.244822</v>
      </c>
      <c r="D344" s="94">
        <f>B344+C344</f>
        <v>1280.9705598</v>
      </c>
    </row>
    <row r="345" spans="1:4" ht="12.75">
      <c r="A345" s="58" t="s">
        <v>39</v>
      </c>
      <c r="B345" s="59">
        <f t="shared" si="11"/>
        <v>91.3990464</v>
      </c>
      <c r="C345" s="59">
        <f t="shared" si="11"/>
        <v>14.4787901</v>
      </c>
      <c r="D345" s="94">
        <f t="shared" si="10"/>
        <v>105.8778365</v>
      </c>
    </row>
    <row r="346" spans="1:4" ht="12.75">
      <c r="A346" s="7" t="s">
        <v>67</v>
      </c>
      <c r="B346" s="68">
        <f t="shared" si="11"/>
        <v>93.0690494</v>
      </c>
      <c r="C346" s="68">
        <f t="shared" si="11"/>
        <v>47.60861190000001</v>
      </c>
      <c r="D346" s="94">
        <f t="shared" si="10"/>
        <v>140.6776613</v>
      </c>
    </row>
    <row r="347" spans="1:4" ht="12.75">
      <c r="A347" s="7" t="s">
        <v>41</v>
      </c>
      <c r="B347" s="68">
        <f t="shared" si="11"/>
        <v>0.5572539000000001</v>
      </c>
      <c r="C347" s="68">
        <f t="shared" si="11"/>
        <v>0.5240179</v>
      </c>
      <c r="D347" s="68">
        <f>D329+D335+D341</f>
        <v>1.0812718000000001</v>
      </c>
    </row>
    <row r="348" spans="1:4" ht="12.75">
      <c r="A348" s="70" t="s">
        <v>42</v>
      </c>
      <c r="B348" s="61">
        <f>B330+B336+B342</f>
        <v>16.8986019</v>
      </c>
      <c r="C348" s="61">
        <f>C330+C336+C342</f>
        <v>11.5335556</v>
      </c>
      <c r="D348" s="61">
        <f>D330+D336+D342</f>
        <v>28.4321575</v>
      </c>
    </row>
    <row r="349" spans="1:4" ht="49.5" customHeight="1">
      <c r="A349" s="89" t="s">
        <v>70</v>
      </c>
      <c r="B349" s="79"/>
      <c r="C349" s="79"/>
      <c r="D349" s="79"/>
    </row>
    <row r="350" spans="1:4" ht="12.75">
      <c r="A350" s="92"/>
      <c r="B350" s="80"/>
      <c r="C350" s="80"/>
      <c r="D350" s="80"/>
    </row>
    <row r="351" spans="1:4" ht="12.75">
      <c r="A351" s="2" t="s">
        <v>71</v>
      </c>
      <c r="B351" s="2"/>
      <c r="C351" s="2"/>
      <c r="D351" s="2"/>
    </row>
    <row r="352" spans="1:4" ht="26.25" customHeight="1">
      <c r="A352" s="20" t="s">
        <v>136</v>
      </c>
      <c r="B352" s="90"/>
      <c r="C352" s="90"/>
      <c r="D352" s="90"/>
    </row>
    <row r="353" spans="1:4" ht="13.5" customHeight="1">
      <c r="A353" s="5"/>
      <c r="B353" s="5" t="s">
        <v>3</v>
      </c>
      <c r="C353" s="5" t="s">
        <v>4</v>
      </c>
      <c r="D353" s="5" t="s">
        <v>5</v>
      </c>
    </row>
    <row r="354" spans="1:4" ht="13.5" customHeight="1">
      <c r="A354" s="6" t="s">
        <v>72</v>
      </c>
      <c r="B354" s="9"/>
      <c r="C354" s="9"/>
      <c r="D354" s="9"/>
    </row>
    <row r="355" spans="1:4" ht="12.75" customHeight="1">
      <c r="A355" s="7" t="s">
        <v>66</v>
      </c>
      <c r="B355" s="9">
        <v>3355</v>
      </c>
      <c r="C355" s="9">
        <v>1376</v>
      </c>
      <c r="D355" s="10">
        <f>B355+C355</f>
        <v>4731</v>
      </c>
    </row>
    <row r="356" spans="1:4" ht="12.75" customHeight="1">
      <c r="A356" s="58" t="s">
        <v>39</v>
      </c>
      <c r="B356" s="9">
        <v>2491</v>
      </c>
      <c r="C356" s="9">
        <v>408</v>
      </c>
      <c r="D356" s="10">
        <f aca="true" t="shared" si="12" ref="D356:D377">B356+C356</f>
        <v>2899</v>
      </c>
    </row>
    <row r="357" spans="1:4" ht="12.75" customHeight="1">
      <c r="A357" s="7" t="s">
        <v>67</v>
      </c>
      <c r="B357" s="9">
        <v>1244</v>
      </c>
      <c r="C357" s="9">
        <v>937</v>
      </c>
      <c r="D357" s="10">
        <f t="shared" si="12"/>
        <v>2181</v>
      </c>
    </row>
    <row r="358" spans="1:4" ht="12.75" customHeight="1">
      <c r="A358" s="7" t="s">
        <v>41</v>
      </c>
      <c r="B358" s="9">
        <v>39</v>
      </c>
      <c r="C358" s="9">
        <v>28</v>
      </c>
      <c r="D358" s="10">
        <f t="shared" si="12"/>
        <v>67</v>
      </c>
    </row>
    <row r="359" spans="1:4" ht="12.75" customHeight="1">
      <c r="A359" s="7" t="s">
        <v>42</v>
      </c>
      <c r="B359" s="9">
        <v>166</v>
      </c>
      <c r="C359" s="9">
        <v>127</v>
      </c>
      <c r="D359" s="10">
        <f t="shared" si="12"/>
        <v>293</v>
      </c>
    </row>
    <row r="360" spans="1:4" ht="13.5" customHeight="1">
      <c r="A360" s="6" t="s">
        <v>73</v>
      </c>
      <c r="B360" s="11"/>
      <c r="C360" s="11"/>
      <c r="D360" s="10"/>
    </row>
    <row r="361" spans="1:4" ht="12.75" customHeight="1">
      <c r="A361" s="7" t="s">
        <v>66</v>
      </c>
      <c r="B361" s="9">
        <v>22218</v>
      </c>
      <c r="C361" s="9">
        <v>8129</v>
      </c>
      <c r="D361" s="10">
        <f t="shared" si="12"/>
        <v>30347</v>
      </c>
    </row>
    <row r="362" spans="1:4" ht="12.75" customHeight="1">
      <c r="A362" s="58" t="s">
        <v>39</v>
      </c>
      <c r="B362" s="9">
        <v>16228</v>
      </c>
      <c r="C362" s="9">
        <v>3061</v>
      </c>
      <c r="D362" s="10">
        <f t="shared" si="12"/>
        <v>19289</v>
      </c>
    </row>
    <row r="363" spans="1:4" ht="12.75" customHeight="1">
      <c r="A363" s="7" t="s">
        <v>67</v>
      </c>
      <c r="B363" s="9">
        <v>9572</v>
      </c>
      <c r="C363" s="9">
        <v>4753</v>
      </c>
      <c r="D363" s="10">
        <f t="shared" si="12"/>
        <v>14325</v>
      </c>
    </row>
    <row r="364" spans="1:4" ht="12.75" customHeight="1">
      <c r="A364" s="7" t="s">
        <v>41</v>
      </c>
      <c r="B364" s="9">
        <v>58</v>
      </c>
      <c r="C364" s="9">
        <v>49</v>
      </c>
      <c r="D364" s="10">
        <f t="shared" si="12"/>
        <v>107</v>
      </c>
    </row>
    <row r="365" spans="1:4" ht="12.75" customHeight="1">
      <c r="A365" s="7" t="s">
        <v>42</v>
      </c>
      <c r="B365" s="9">
        <v>1519</v>
      </c>
      <c r="C365" s="9">
        <v>1075</v>
      </c>
      <c r="D365" s="10">
        <f t="shared" si="12"/>
        <v>2594</v>
      </c>
    </row>
    <row r="366" spans="1:4" ht="13.5" customHeight="1">
      <c r="A366" s="6" t="s">
        <v>74</v>
      </c>
      <c r="B366" s="11"/>
      <c r="C366" s="11"/>
      <c r="D366" s="10"/>
    </row>
    <row r="367" spans="1:4" ht="12.75" customHeight="1">
      <c r="A367" s="7" t="s">
        <v>66</v>
      </c>
      <c r="B367" s="96">
        <v>34</v>
      </c>
      <c r="C367" s="96">
        <v>22</v>
      </c>
      <c r="D367" s="10">
        <f>B367+C367</f>
        <v>56</v>
      </c>
    </row>
    <row r="368" spans="1:4" ht="12.75" customHeight="1">
      <c r="A368" s="58" t="s">
        <v>39</v>
      </c>
      <c r="B368" s="96">
        <v>14</v>
      </c>
      <c r="C368" s="96">
        <v>8</v>
      </c>
      <c r="D368" s="10">
        <f>B368+C368</f>
        <v>22</v>
      </c>
    </row>
    <row r="369" spans="1:4" ht="12.75" customHeight="1">
      <c r="A369" s="7" t="s">
        <v>67</v>
      </c>
      <c r="B369" s="96">
        <v>17</v>
      </c>
      <c r="C369" s="96">
        <v>14</v>
      </c>
      <c r="D369" s="10">
        <f>B369+C369</f>
        <v>31</v>
      </c>
    </row>
    <row r="370" spans="1:4" ht="12.75" customHeight="1">
      <c r="A370" s="7" t="s">
        <v>41</v>
      </c>
      <c r="B370" s="74" t="s">
        <v>34</v>
      </c>
      <c r="C370" s="97" t="s">
        <v>34</v>
      </c>
      <c r="D370" s="98" t="s">
        <v>34</v>
      </c>
    </row>
    <row r="371" spans="1:4" ht="12.75" customHeight="1">
      <c r="A371" s="7" t="s">
        <v>42</v>
      </c>
      <c r="B371" s="74">
        <v>3</v>
      </c>
      <c r="C371" s="97">
        <v>5</v>
      </c>
      <c r="D371" s="10">
        <f>SUM(B371:C371)</f>
        <v>8</v>
      </c>
    </row>
    <row r="372" spans="1:4" ht="13.5" customHeight="1">
      <c r="A372" s="6" t="s">
        <v>75</v>
      </c>
      <c r="B372" s="11"/>
      <c r="C372" s="11"/>
      <c r="D372" s="10"/>
    </row>
    <row r="373" spans="1:4" ht="12.75" customHeight="1">
      <c r="A373" s="7" t="s">
        <v>66</v>
      </c>
      <c r="B373" s="9">
        <v>463</v>
      </c>
      <c r="C373" s="9">
        <v>41</v>
      </c>
      <c r="D373" s="10">
        <f t="shared" si="12"/>
        <v>504</v>
      </c>
    </row>
    <row r="374" spans="1:4" ht="12.75" customHeight="1">
      <c r="A374" s="58" t="s">
        <v>39</v>
      </c>
      <c r="B374" s="9">
        <v>365</v>
      </c>
      <c r="C374" s="9">
        <v>20</v>
      </c>
      <c r="D374" s="10">
        <f t="shared" si="12"/>
        <v>385</v>
      </c>
    </row>
    <row r="375" spans="1:4" ht="12.75" customHeight="1">
      <c r="A375" s="7" t="s">
        <v>67</v>
      </c>
      <c r="B375" s="9">
        <v>169</v>
      </c>
      <c r="C375" s="9">
        <v>23</v>
      </c>
      <c r="D375" s="10">
        <f t="shared" si="12"/>
        <v>192</v>
      </c>
    </row>
    <row r="376" spans="1:4" ht="12.75" customHeight="1">
      <c r="A376" s="7" t="s">
        <v>41</v>
      </c>
      <c r="B376" s="9">
        <v>10</v>
      </c>
      <c r="C376" s="99" t="s">
        <v>34</v>
      </c>
      <c r="D376" s="10">
        <f>SUM(B376:C376)</f>
        <v>10</v>
      </c>
    </row>
    <row r="377" spans="1:4" ht="12.75" customHeight="1">
      <c r="A377" s="7" t="s">
        <v>42</v>
      </c>
      <c r="B377" s="9">
        <v>54</v>
      </c>
      <c r="C377" s="9">
        <v>7</v>
      </c>
      <c r="D377" s="13">
        <f t="shared" si="12"/>
        <v>61</v>
      </c>
    </row>
    <row r="378" spans="1:4" ht="14.25" customHeight="1">
      <c r="A378" s="63" t="s">
        <v>76</v>
      </c>
      <c r="B378" s="100"/>
      <c r="C378" s="100"/>
      <c r="D378" s="101"/>
    </row>
    <row r="379" spans="1:4" ht="12.75" customHeight="1">
      <c r="A379" s="92"/>
      <c r="B379" s="80"/>
      <c r="C379" s="80"/>
      <c r="D379" s="80"/>
    </row>
    <row r="380" spans="1:4" ht="12.75" customHeight="1">
      <c r="A380" s="42"/>
      <c r="B380" s="65"/>
      <c r="C380" s="65"/>
      <c r="D380" s="66"/>
    </row>
    <row r="381" spans="1:4" ht="12.75">
      <c r="A381" s="2" t="s">
        <v>77</v>
      </c>
      <c r="B381" s="2"/>
      <c r="C381" s="2"/>
      <c r="D381" s="2"/>
    </row>
    <row r="382" spans="1:4" ht="25.5" customHeight="1">
      <c r="A382" s="20" t="s">
        <v>137</v>
      </c>
      <c r="B382" s="102"/>
      <c r="C382" s="102"/>
      <c r="D382" s="103"/>
    </row>
    <row r="383" spans="1:4" ht="13.5" customHeight="1">
      <c r="A383" s="5"/>
      <c r="B383" s="5" t="s">
        <v>3</v>
      </c>
      <c r="C383" s="5" t="s">
        <v>4</v>
      </c>
      <c r="D383" s="5" t="s">
        <v>5</v>
      </c>
    </row>
    <row r="384" spans="1:4" ht="13.5" customHeight="1">
      <c r="A384" s="6" t="s">
        <v>72</v>
      </c>
      <c r="B384" s="9"/>
      <c r="C384" s="9"/>
      <c r="D384" s="9"/>
    </row>
    <row r="385" spans="1:4" ht="12.75" customHeight="1">
      <c r="A385" s="7" t="s">
        <v>66</v>
      </c>
      <c r="B385" s="59">
        <v>130.2938887</v>
      </c>
      <c r="C385" s="59">
        <v>50.5994608</v>
      </c>
      <c r="D385" s="68">
        <f>B385+C385</f>
        <v>180.8933495</v>
      </c>
    </row>
    <row r="386" spans="1:4" ht="12.75" customHeight="1">
      <c r="A386" s="58" t="s">
        <v>39</v>
      </c>
      <c r="B386" s="59">
        <v>13.5549108</v>
      </c>
      <c r="C386" s="59">
        <v>1.876011</v>
      </c>
      <c r="D386" s="68">
        <f>B386+C386</f>
        <v>15.4309218</v>
      </c>
    </row>
    <row r="387" spans="1:4" ht="12.75" customHeight="1">
      <c r="A387" s="7" t="s">
        <v>67</v>
      </c>
      <c r="B387" s="59">
        <v>11.0413387</v>
      </c>
      <c r="C387" s="59">
        <v>8.36949</v>
      </c>
      <c r="D387" s="68">
        <f>B387+C387</f>
        <v>19.410828700000003</v>
      </c>
    </row>
    <row r="388" spans="1:4" ht="12.75" customHeight="1">
      <c r="A388" s="7" t="s">
        <v>41</v>
      </c>
      <c r="B388" s="59">
        <v>0.2039065</v>
      </c>
      <c r="C388" s="59">
        <v>0.179185</v>
      </c>
      <c r="D388" s="68">
        <f>B388+C388</f>
        <v>0.38309150000000003</v>
      </c>
    </row>
    <row r="389" spans="1:4" ht="12.75" customHeight="1">
      <c r="A389" s="7" t="s">
        <v>42</v>
      </c>
      <c r="B389" s="59">
        <v>1.5070724</v>
      </c>
      <c r="C389" s="59">
        <v>1.230271</v>
      </c>
      <c r="D389" s="68">
        <f>B389+C389</f>
        <v>2.7373434</v>
      </c>
    </row>
    <row r="390" spans="1:4" ht="13.5" customHeight="1">
      <c r="A390" s="6" t="s">
        <v>73</v>
      </c>
      <c r="B390" s="69"/>
      <c r="C390" s="69"/>
      <c r="D390" s="68"/>
    </row>
    <row r="391" spans="1:4" ht="12.75" customHeight="1">
      <c r="A391" s="7" t="s">
        <v>66</v>
      </c>
      <c r="B391" s="59">
        <v>810.0095008</v>
      </c>
      <c r="C391" s="59">
        <v>276.094977</v>
      </c>
      <c r="D391" s="68">
        <f>B391+C391</f>
        <v>1086.1044778</v>
      </c>
    </row>
    <row r="392" spans="1:4" ht="12.75" customHeight="1">
      <c r="A392" s="58" t="s">
        <v>39</v>
      </c>
      <c r="B392" s="59">
        <v>76.5224554</v>
      </c>
      <c r="C392" s="59">
        <v>12.4915063</v>
      </c>
      <c r="D392" s="68">
        <f>B392+C392</f>
        <v>89.0139617</v>
      </c>
    </row>
    <row r="393" spans="1:4" ht="12.75" customHeight="1">
      <c r="A393" s="7" t="s">
        <v>67</v>
      </c>
      <c r="B393" s="59">
        <v>80.80403</v>
      </c>
      <c r="C393" s="59">
        <v>39.0350285</v>
      </c>
      <c r="D393" s="68">
        <f>B393+C393</f>
        <v>119.8390585</v>
      </c>
    </row>
    <row r="394" spans="1:4" ht="12.75" customHeight="1">
      <c r="A394" s="7" t="s">
        <v>41</v>
      </c>
      <c r="B394" s="59">
        <v>0.3046642</v>
      </c>
      <c r="C394" s="59">
        <v>0.3430386</v>
      </c>
      <c r="D394" s="68">
        <f>B394+C394</f>
        <v>0.6477028</v>
      </c>
    </row>
    <row r="395" spans="1:4" ht="12.75" customHeight="1">
      <c r="A395" s="7" t="s">
        <v>42</v>
      </c>
      <c r="B395" s="59">
        <v>14.812449</v>
      </c>
      <c r="C395" s="59">
        <v>10.1951851</v>
      </c>
      <c r="D395" s="68">
        <f>B395+C395</f>
        <v>25.0076341</v>
      </c>
    </row>
    <row r="396" spans="1:4" ht="13.5" customHeight="1">
      <c r="A396" s="6" t="s">
        <v>74</v>
      </c>
      <c r="B396" s="69"/>
      <c r="C396" s="69"/>
      <c r="D396" s="68"/>
    </row>
    <row r="397" spans="1:4" ht="12.75" customHeight="1">
      <c r="A397" s="7" t="s">
        <v>66</v>
      </c>
      <c r="B397" s="104">
        <v>0.934021</v>
      </c>
      <c r="C397" s="104">
        <v>0.617004</v>
      </c>
      <c r="D397" s="68">
        <f>B397+C397</f>
        <v>1.551025</v>
      </c>
    </row>
    <row r="398" spans="1:4" ht="12.75" customHeight="1">
      <c r="A398" s="58" t="s">
        <v>39</v>
      </c>
      <c r="B398" s="104">
        <v>0.067794</v>
      </c>
      <c r="C398" s="104">
        <v>0.04732</v>
      </c>
      <c r="D398" s="68">
        <f>B398+C398</f>
        <v>0.115114</v>
      </c>
    </row>
    <row r="399" spans="1:4" ht="12.75" customHeight="1">
      <c r="A399" s="7" t="s">
        <v>67</v>
      </c>
      <c r="B399" s="104">
        <v>0.107359</v>
      </c>
      <c r="C399" s="104">
        <v>0.105808</v>
      </c>
      <c r="D399" s="68">
        <f>B399+C399</f>
        <v>0.213167</v>
      </c>
    </row>
    <row r="400" spans="1:4" ht="12.75" customHeight="1">
      <c r="A400" s="7" t="s">
        <v>41</v>
      </c>
      <c r="B400" s="74" t="s">
        <v>34</v>
      </c>
      <c r="C400" s="97" t="s">
        <v>34</v>
      </c>
      <c r="D400" s="98" t="s">
        <v>34</v>
      </c>
    </row>
    <row r="401" spans="1:4" ht="12.75" customHeight="1">
      <c r="A401" s="7" t="s">
        <v>42</v>
      </c>
      <c r="B401" s="105">
        <v>0.03384</v>
      </c>
      <c r="C401" s="104">
        <v>0.034686</v>
      </c>
      <c r="D401" s="68">
        <f>SUM(B401:C401)</f>
        <v>0.068526</v>
      </c>
    </row>
    <row r="402" spans="1:4" ht="13.5" customHeight="1">
      <c r="A402" s="6" t="s">
        <v>75</v>
      </c>
      <c r="B402" s="69"/>
      <c r="C402" s="69"/>
      <c r="D402" s="68"/>
    </row>
    <row r="403" spans="1:4" ht="12.75" customHeight="1">
      <c r="A403" s="7" t="s">
        <v>66</v>
      </c>
      <c r="B403" s="59">
        <v>11.4058394</v>
      </c>
      <c r="C403" s="59">
        <v>0.8698123</v>
      </c>
      <c r="D403" s="68">
        <f>B403+C403</f>
        <v>12.2756517</v>
      </c>
    </row>
    <row r="404" spans="1:4" ht="12.75" customHeight="1">
      <c r="A404" s="58" t="s">
        <v>39</v>
      </c>
      <c r="B404" s="59">
        <v>1.2268851</v>
      </c>
      <c r="C404" s="59">
        <v>0.0577708</v>
      </c>
      <c r="D404" s="68">
        <f>B404+C404</f>
        <v>1.2846559</v>
      </c>
    </row>
    <row r="405" spans="1:4" ht="12.75" customHeight="1">
      <c r="A405" s="7" t="s">
        <v>67</v>
      </c>
      <c r="B405" s="59">
        <v>1.0997119</v>
      </c>
      <c r="C405" s="59">
        <v>0.0831948</v>
      </c>
      <c r="D405" s="68">
        <f>B405+C405</f>
        <v>1.1829067</v>
      </c>
    </row>
    <row r="406" spans="1:4" ht="12.75" customHeight="1">
      <c r="A406" s="7" t="s">
        <v>41</v>
      </c>
      <c r="B406" s="59">
        <v>0.0478183</v>
      </c>
      <c r="C406" s="99" t="s">
        <v>34</v>
      </c>
      <c r="D406" s="68">
        <f>SUM(B406:C406)</f>
        <v>0.0478183</v>
      </c>
    </row>
    <row r="407" spans="1:4" ht="12.75" customHeight="1">
      <c r="A407" s="7" t="s">
        <v>42</v>
      </c>
      <c r="B407" s="59">
        <v>0.5279055</v>
      </c>
      <c r="C407" s="59">
        <v>0.0509535</v>
      </c>
      <c r="D407" s="68">
        <f>B407+C407</f>
        <v>0.578859</v>
      </c>
    </row>
    <row r="408" spans="1:4" ht="13.5" customHeight="1">
      <c r="A408" s="6" t="s">
        <v>5</v>
      </c>
      <c r="B408" s="106"/>
      <c r="C408" s="106"/>
      <c r="D408" s="68"/>
    </row>
    <row r="409" spans="1:4" ht="12.75" customHeight="1">
      <c r="A409" s="7" t="s">
        <v>66</v>
      </c>
      <c r="B409" s="107">
        <f aca="true" t="shared" si="13" ref="B409:C411">B385+B391+B403+B397</f>
        <v>952.6432499</v>
      </c>
      <c r="C409" s="107">
        <f t="shared" si="13"/>
        <v>328.18125409999993</v>
      </c>
      <c r="D409" s="68">
        <f>B409+C409</f>
        <v>1280.824504</v>
      </c>
    </row>
    <row r="410" spans="1:4" ht="12.75" customHeight="1">
      <c r="A410" s="58" t="s">
        <v>39</v>
      </c>
      <c r="B410" s="107">
        <f t="shared" si="13"/>
        <v>91.37204530000001</v>
      </c>
      <c r="C410" s="107">
        <f t="shared" si="13"/>
        <v>14.472608099999999</v>
      </c>
      <c r="D410" s="68">
        <f>B410+C410</f>
        <v>105.84465340000001</v>
      </c>
    </row>
    <row r="411" spans="1:4" ht="12.75" customHeight="1">
      <c r="A411" s="7" t="s">
        <v>67</v>
      </c>
      <c r="B411" s="107">
        <f t="shared" si="13"/>
        <v>93.0524396</v>
      </c>
      <c r="C411" s="107">
        <f t="shared" si="13"/>
        <v>47.593521300000006</v>
      </c>
      <c r="D411" s="68">
        <f>B411+C411</f>
        <v>140.6459609</v>
      </c>
    </row>
    <row r="412" spans="1:4" ht="12.75" customHeight="1">
      <c r="A412" s="7" t="s">
        <v>41</v>
      </c>
      <c r="B412" s="107">
        <f>SUM(B388+B394+B406,B400)</f>
        <v>0.5563889999999999</v>
      </c>
      <c r="C412" s="107">
        <f>SUM(C388+C394,C406,C400)</f>
        <v>0.5222236</v>
      </c>
      <c r="D412" s="68">
        <f>B412+C412</f>
        <v>1.0786126</v>
      </c>
    </row>
    <row r="413" spans="1:4" ht="12.75" customHeight="1">
      <c r="A413" s="70" t="s">
        <v>42</v>
      </c>
      <c r="B413" s="107">
        <f>B389+B395++B401+B407</f>
        <v>16.8812669</v>
      </c>
      <c r="C413" s="107">
        <f>C389+C395++C401+C407</f>
        <v>11.5110956</v>
      </c>
      <c r="D413" s="61">
        <f>B413+C413</f>
        <v>28.3923625</v>
      </c>
    </row>
    <row r="414" spans="1:4" ht="47.25" customHeight="1">
      <c r="A414" s="63" t="s">
        <v>78</v>
      </c>
      <c r="B414" s="78"/>
      <c r="C414" s="78"/>
      <c r="D414" s="79"/>
    </row>
    <row r="415" spans="1:4" ht="12.75">
      <c r="A415" s="2" t="s">
        <v>79</v>
      </c>
      <c r="B415" s="2"/>
      <c r="C415" s="2"/>
      <c r="D415" s="2"/>
    </row>
    <row r="416" spans="1:4" ht="27.75" customHeight="1">
      <c r="A416" s="20" t="s">
        <v>138</v>
      </c>
      <c r="B416" s="102"/>
      <c r="C416" s="102"/>
      <c r="D416" s="103"/>
    </row>
    <row r="417" spans="1:4" ht="15.75" customHeight="1">
      <c r="A417" s="5"/>
      <c r="B417" s="5" t="s">
        <v>3</v>
      </c>
      <c r="C417" s="5" t="s">
        <v>4</v>
      </c>
      <c r="D417" s="5" t="s">
        <v>5</v>
      </c>
    </row>
    <row r="418" spans="1:4" ht="16.5" customHeight="1">
      <c r="A418" s="108" t="s">
        <v>80</v>
      </c>
      <c r="B418" s="9"/>
      <c r="C418" s="9"/>
      <c r="D418" s="9"/>
    </row>
    <row r="419" spans="1:4" ht="12.75">
      <c r="A419" s="7" t="s">
        <v>66</v>
      </c>
      <c r="B419" s="9">
        <v>3347</v>
      </c>
      <c r="C419" s="9">
        <v>888</v>
      </c>
      <c r="D419" s="10">
        <f>B419+C419</f>
        <v>4235</v>
      </c>
    </row>
    <row r="420" spans="1:4" ht="12.75">
      <c r="A420" s="58" t="s">
        <v>39</v>
      </c>
      <c r="B420" s="9">
        <v>2404</v>
      </c>
      <c r="C420" s="9">
        <v>266</v>
      </c>
      <c r="D420" s="10">
        <f aca="true" t="shared" si="14" ref="D420:D431">B420+C420</f>
        <v>2670</v>
      </c>
    </row>
    <row r="421" spans="1:4" ht="12.75">
      <c r="A421" s="7" t="s">
        <v>67</v>
      </c>
      <c r="B421" s="9">
        <v>1028</v>
      </c>
      <c r="C421" s="9">
        <v>362</v>
      </c>
      <c r="D421" s="10">
        <f t="shared" si="14"/>
        <v>1390</v>
      </c>
    </row>
    <row r="422" spans="1:4" ht="16.5" customHeight="1">
      <c r="A422" s="108" t="s">
        <v>81</v>
      </c>
      <c r="B422" s="11"/>
      <c r="C422" s="11"/>
      <c r="D422" s="10"/>
    </row>
    <row r="423" spans="1:4" ht="12.75">
      <c r="A423" s="7" t="s">
        <v>66</v>
      </c>
      <c r="B423" s="9">
        <v>3902</v>
      </c>
      <c r="C423" s="9">
        <v>1268</v>
      </c>
      <c r="D423" s="10">
        <f t="shared" si="14"/>
        <v>5170</v>
      </c>
    </row>
    <row r="424" spans="1:4" ht="12.75">
      <c r="A424" s="58" t="s">
        <v>39</v>
      </c>
      <c r="B424" s="9">
        <v>2770</v>
      </c>
      <c r="C424" s="9">
        <v>383</v>
      </c>
      <c r="D424" s="10">
        <f t="shared" si="14"/>
        <v>3153</v>
      </c>
    </row>
    <row r="425" spans="1:4" ht="12.75">
      <c r="A425" s="7" t="s">
        <v>67</v>
      </c>
      <c r="B425" s="9">
        <v>1473</v>
      </c>
      <c r="C425" s="9">
        <v>666</v>
      </c>
      <c r="D425" s="10">
        <f t="shared" si="14"/>
        <v>2139</v>
      </c>
    </row>
    <row r="426" spans="1:4" ht="16.5" customHeight="1">
      <c r="A426" s="108" t="s">
        <v>82</v>
      </c>
      <c r="B426" s="11"/>
      <c r="C426" s="11"/>
      <c r="D426" s="10"/>
    </row>
    <row r="427" spans="1:4" ht="12.75">
      <c r="A427" s="7" t="s">
        <v>66</v>
      </c>
      <c r="B427" s="9">
        <v>22956</v>
      </c>
      <c r="C427" s="9">
        <v>8754</v>
      </c>
      <c r="D427" s="10">
        <f t="shared" si="14"/>
        <v>31710</v>
      </c>
    </row>
    <row r="428" spans="1:4" ht="12.75">
      <c r="A428" s="58" t="s">
        <v>39</v>
      </c>
      <c r="B428" s="9">
        <v>16932</v>
      </c>
      <c r="C428" s="9">
        <v>3249</v>
      </c>
      <c r="D428" s="10">
        <f t="shared" si="14"/>
        <v>20181</v>
      </c>
    </row>
    <row r="429" spans="1:4" ht="12.75">
      <c r="A429" s="7" t="s">
        <v>67</v>
      </c>
      <c r="B429" s="9">
        <v>9958</v>
      </c>
      <c r="C429" s="9">
        <v>5351</v>
      </c>
      <c r="D429" s="10">
        <f t="shared" si="14"/>
        <v>15309</v>
      </c>
    </row>
    <row r="430" spans="1:4" ht="12.75">
      <c r="A430" s="7" t="s">
        <v>41</v>
      </c>
      <c r="B430" s="9">
        <v>103</v>
      </c>
      <c r="C430" s="9">
        <v>75</v>
      </c>
      <c r="D430" s="10">
        <f t="shared" si="14"/>
        <v>178</v>
      </c>
    </row>
    <row r="431" spans="1:4" ht="12.75">
      <c r="A431" s="7" t="s">
        <v>42</v>
      </c>
      <c r="B431" s="9">
        <v>1717</v>
      </c>
      <c r="C431" s="13">
        <v>1197</v>
      </c>
      <c r="D431" s="13">
        <f t="shared" si="14"/>
        <v>2914</v>
      </c>
    </row>
    <row r="432" spans="1:4" ht="15.75" customHeight="1">
      <c r="A432" s="63" t="s">
        <v>83</v>
      </c>
      <c r="B432" s="64"/>
      <c r="C432" s="64"/>
      <c r="D432" s="4"/>
    </row>
    <row r="433" spans="1:4" ht="12.75">
      <c r="A433" s="92"/>
      <c r="B433" s="80"/>
      <c r="C433" s="80"/>
      <c r="D433" s="80"/>
    </row>
    <row r="434" spans="1:4" ht="12.75">
      <c r="A434" s="42"/>
      <c r="B434" s="66"/>
      <c r="C434" s="66"/>
      <c r="D434" s="66"/>
    </row>
    <row r="435" spans="1:4" ht="12" customHeight="1">
      <c r="A435" s="14"/>
      <c r="B435" s="76"/>
      <c r="C435" s="76"/>
      <c r="D435" s="76"/>
    </row>
    <row r="436" spans="1:4" ht="12.75">
      <c r="A436" s="2" t="s">
        <v>84</v>
      </c>
      <c r="B436" s="109"/>
      <c r="C436" s="109"/>
      <c r="D436" s="109"/>
    </row>
    <row r="437" spans="1:4" ht="27.75" customHeight="1">
      <c r="A437" s="20" t="s">
        <v>139</v>
      </c>
      <c r="B437" s="102"/>
      <c r="C437" s="102"/>
      <c r="D437" s="103"/>
    </row>
    <row r="438" spans="1:4" ht="15.75" customHeight="1">
      <c r="A438" s="5"/>
      <c r="B438" s="5" t="s">
        <v>3</v>
      </c>
      <c r="C438" s="5" t="s">
        <v>4</v>
      </c>
      <c r="D438" s="5" t="s">
        <v>5</v>
      </c>
    </row>
    <row r="439" spans="1:4" ht="16.5" customHeight="1">
      <c r="A439" s="108" t="s">
        <v>80</v>
      </c>
      <c r="B439" s="59"/>
      <c r="C439" s="59"/>
      <c r="D439" s="59"/>
    </row>
    <row r="440" spans="1:4" ht="12.75">
      <c r="A440" s="7" t="s">
        <v>66</v>
      </c>
      <c r="B440" s="59">
        <v>40.5237097</v>
      </c>
      <c r="C440" s="59">
        <v>8.9036295</v>
      </c>
      <c r="D440" s="68">
        <f>B440+C440</f>
        <v>49.4273392</v>
      </c>
    </row>
    <row r="441" spans="1:4" ht="12.75">
      <c r="A441" s="58" t="s">
        <v>39</v>
      </c>
      <c r="B441" s="59">
        <v>3.7096412</v>
      </c>
      <c r="C441" s="59">
        <v>0.3490507</v>
      </c>
      <c r="D441" s="68">
        <f aca="true" t="shared" si="15" ref="D441:D456">B441+C441</f>
        <v>4.0586919</v>
      </c>
    </row>
    <row r="442" spans="1:4" ht="12.75">
      <c r="A442" s="7" t="s">
        <v>67</v>
      </c>
      <c r="B442" s="59">
        <v>2.7142168</v>
      </c>
      <c r="C442" s="59">
        <v>0.7744469</v>
      </c>
      <c r="D442" s="68">
        <f t="shared" si="15"/>
        <v>3.4886637</v>
      </c>
    </row>
    <row r="443" spans="1:4" ht="16.5" customHeight="1">
      <c r="A443" s="108" t="s">
        <v>81</v>
      </c>
      <c r="B443" s="69"/>
      <c r="C443" s="69"/>
      <c r="D443" s="68"/>
    </row>
    <row r="444" spans="1:4" ht="12.75">
      <c r="A444" s="7" t="s">
        <v>66</v>
      </c>
      <c r="B444" s="59">
        <v>52.9774964</v>
      </c>
      <c r="C444" s="59">
        <v>15.4741903</v>
      </c>
      <c r="D444" s="68">
        <f t="shared" si="15"/>
        <v>68.4516867</v>
      </c>
    </row>
    <row r="445" spans="1:4" ht="12.75">
      <c r="A445" s="58" t="s">
        <v>39</v>
      </c>
      <c r="B445" s="59">
        <v>4.6899334</v>
      </c>
      <c r="C445" s="59">
        <v>0.5680863</v>
      </c>
      <c r="D445" s="68">
        <f t="shared" si="15"/>
        <v>5.2580197</v>
      </c>
    </row>
    <row r="446" spans="1:4" ht="12.75">
      <c r="A446" s="7" t="s">
        <v>67</v>
      </c>
      <c r="B446" s="59">
        <v>4.4253409</v>
      </c>
      <c r="C446" s="59">
        <v>1.8736476</v>
      </c>
      <c r="D446" s="68">
        <f t="shared" si="15"/>
        <v>6.2989885</v>
      </c>
    </row>
    <row r="447" spans="1:4" ht="16.5" customHeight="1">
      <c r="A447" s="108" t="s">
        <v>82</v>
      </c>
      <c r="B447" s="69"/>
      <c r="C447" s="69"/>
      <c r="D447" s="68"/>
    </row>
    <row r="448" spans="1:4" ht="12.75">
      <c r="A448" s="7" t="s">
        <v>66</v>
      </c>
      <c r="B448" s="59">
        <v>859.2245316</v>
      </c>
      <c r="C448" s="59">
        <v>303.8670023</v>
      </c>
      <c r="D448" s="68">
        <f t="shared" si="15"/>
        <v>1163.0915339</v>
      </c>
    </row>
    <row r="449" spans="1:4" ht="12.75">
      <c r="A449" s="58" t="s">
        <v>39</v>
      </c>
      <c r="B449" s="59">
        <v>83.0003077</v>
      </c>
      <c r="C449" s="59">
        <v>13.561653</v>
      </c>
      <c r="D449" s="68">
        <f t="shared" si="15"/>
        <v>96.56196069999999</v>
      </c>
    </row>
    <row r="450" spans="1:4" ht="12.75">
      <c r="A450" s="7" t="s">
        <v>67</v>
      </c>
      <c r="B450" s="59">
        <v>85.9294918</v>
      </c>
      <c r="C450" s="59">
        <v>44.9605173</v>
      </c>
      <c r="D450" s="68">
        <f t="shared" si="15"/>
        <v>130.8900091</v>
      </c>
    </row>
    <row r="451" spans="1:4" ht="12.75">
      <c r="A451" s="7" t="s">
        <v>41</v>
      </c>
      <c r="B451" s="59">
        <v>0.5572539</v>
      </c>
      <c r="C451" s="59">
        <v>0.5240179</v>
      </c>
      <c r="D451" s="68">
        <f t="shared" si="15"/>
        <v>1.0812718000000001</v>
      </c>
    </row>
    <row r="452" spans="1:4" ht="12.75">
      <c r="A452" s="7" t="s">
        <v>42</v>
      </c>
      <c r="B452" s="59">
        <v>16.8986019</v>
      </c>
      <c r="C452" s="59">
        <v>11.5335557</v>
      </c>
      <c r="D452" s="68">
        <f t="shared" si="15"/>
        <v>28.4321576</v>
      </c>
    </row>
    <row r="453" spans="1:4" ht="16.5" customHeight="1">
      <c r="A453" s="6" t="s">
        <v>5</v>
      </c>
      <c r="B453" s="69"/>
      <c r="C453" s="69"/>
      <c r="D453" s="68"/>
    </row>
    <row r="454" spans="1:4" ht="12.75">
      <c r="A454" s="7" t="s">
        <v>66</v>
      </c>
      <c r="B454" s="59">
        <f aca="true" t="shared" si="16" ref="B454:C456">B440+B444+B448</f>
        <v>952.7257377</v>
      </c>
      <c r="C454" s="59">
        <f t="shared" si="16"/>
        <v>328.2448221</v>
      </c>
      <c r="D454" s="68">
        <f>B454+C454</f>
        <v>1280.9705598</v>
      </c>
    </row>
    <row r="455" spans="1:4" ht="12.75">
      <c r="A455" s="58" t="s">
        <v>39</v>
      </c>
      <c r="B455" s="59">
        <f t="shared" si="16"/>
        <v>91.3998823</v>
      </c>
      <c r="C455" s="59">
        <f t="shared" si="16"/>
        <v>14.47879</v>
      </c>
      <c r="D455" s="68">
        <f t="shared" si="15"/>
        <v>105.8786723</v>
      </c>
    </row>
    <row r="456" spans="1:4" ht="12.75">
      <c r="A456" s="7" t="s">
        <v>67</v>
      </c>
      <c r="B456" s="59">
        <f t="shared" si="16"/>
        <v>93.06904949999999</v>
      </c>
      <c r="C456" s="59">
        <f t="shared" si="16"/>
        <v>47.6086118</v>
      </c>
      <c r="D456" s="68">
        <f t="shared" si="15"/>
        <v>140.67766129999998</v>
      </c>
    </row>
    <row r="457" spans="1:4" ht="12.75">
      <c r="A457" s="7" t="s">
        <v>41</v>
      </c>
      <c r="B457" s="68">
        <f aca="true" t="shared" si="17" ref="B457:D458">B451</f>
        <v>0.5572539</v>
      </c>
      <c r="C457" s="68">
        <f t="shared" si="17"/>
        <v>0.5240179</v>
      </c>
      <c r="D457" s="68">
        <f t="shared" si="17"/>
        <v>1.0812718000000001</v>
      </c>
    </row>
    <row r="458" spans="1:4" ht="12.75">
      <c r="A458" s="70" t="s">
        <v>42</v>
      </c>
      <c r="B458" s="61">
        <f t="shared" si="17"/>
        <v>16.8986019</v>
      </c>
      <c r="C458" s="61">
        <f t="shared" si="17"/>
        <v>11.5335557</v>
      </c>
      <c r="D458" s="61">
        <f t="shared" si="17"/>
        <v>28.4321576</v>
      </c>
    </row>
    <row r="459" spans="1:4" ht="49.5" customHeight="1">
      <c r="A459" s="89" t="s">
        <v>78</v>
      </c>
      <c r="B459" s="79"/>
      <c r="C459" s="79"/>
      <c r="D459" s="79"/>
    </row>
    <row r="460" spans="1:4" ht="12.75">
      <c r="A460" s="92"/>
      <c r="B460" s="80"/>
      <c r="C460" s="80"/>
      <c r="D460" s="80"/>
    </row>
    <row r="461" spans="1:4" ht="12.75">
      <c r="A461" s="2" t="s">
        <v>85</v>
      </c>
      <c r="B461" s="2"/>
      <c r="C461" s="2"/>
      <c r="D461" s="2"/>
    </row>
    <row r="462" spans="1:4" ht="25.5" customHeight="1">
      <c r="A462" s="20" t="s">
        <v>86</v>
      </c>
      <c r="B462" s="90"/>
      <c r="C462" s="90"/>
      <c r="D462" s="90"/>
    </row>
    <row r="463" spans="1:4" ht="15.75" customHeight="1">
      <c r="A463" s="5"/>
      <c r="B463" s="73">
        <v>2007</v>
      </c>
      <c r="C463" s="73">
        <v>2008</v>
      </c>
      <c r="D463" s="73">
        <v>2009</v>
      </c>
    </row>
    <row r="464" spans="1:4" ht="16.5" customHeight="1">
      <c r="A464" s="6" t="s">
        <v>3</v>
      </c>
      <c r="B464" s="7"/>
      <c r="C464" s="7"/>
      <c r="D464" s="110"/>
    </row>
    <row r="465" spans="1:4" ht="12.75">
      <c r="A465" s="7" t="s">
        <v>66</v>
      </c>
      <c r="B465" s="9">
        <v>25756</v>
      </c>
      <c r="C465" s="96">
        <v>23961</v>
      </c>
      <c r="D465" s="96">
        <v>25742</v>
      </c>
    </row>
    <row r="466" spans="1:4" ht="12.75">
      <c r="A466" s="58" t="s">
        <v>39</v>
      </c>
      <c r="B466" s="96">
        <v>18496</v>
      </c>
      <c r="C466" s="96">
        <v>17187</v>
      </c>
      <c r="D466" s="96">
        <v>18874</v>
      </c>
    </row>
    <row r="467" spans="1:4" ht="12.75">
      <c r="A467" s="7" t="s">
        <v>67</v>
      </c>
      <c r="B467" s="9">
        <v>10163</v>
      </c>
      <c r="C467" s="96">
        <v>9446</v>
      </c>
      <c r="D467" s="96">
        <v>10873</v>
      </c>
    </row>
    <row r="468" spans="1:4" ht="12.75">
      <c r="A468" s="7" t="s">
        <v>41</v>
      </c>
      <c r="B468" s="9">
        <v>82</v>
      </c>
      <c r="C468" s="96">
        <v>71</v>
      </c>
      <c r="D468" s="96">
        <v>103</v>
      </c>
    </row>
    <row r="469" spans="1:4" ht="12.75">
      <c r="A469" s="7" t="s">
        <v>42</v>
      </c>
      <c r="B469" s="9">
        <v>1601</v>
      </c>
      <c r="C469" s="96">
        <v>1346</v>
      </c>
      <c r="D469" s="96">
        <v>1717</v>
      </c>
    </row>
    <row r="470" spans="1:4" ht="16.5" customHeight="1">
      <c r="A470" s="6" t="s">
        <v>4</v>
      </c>
      <c r="B470" s="9"/>
      <c r="C470" s="96"/>
      <c r="D470" s="111"/>
    </row>
    <row r="471" spans="1:4" ht="12.75">
      <c r="A471" s="7" t="s">
        <v>66</v>
      </c>
      <c r="B471" s="9">
        <v>8093</v>
      </c>
      <c r="C471" s="96">
        <v>7225</v>
      </c>
      <c r="D471" s="96">
        <v>9449</v>
      </c>
    </row>
    <row r="472" spans="1:4" ht="12.75">
      <c r="A472" s="58" t="s">
        <v>39</v>
      </c>
      <c r="B472" s="96">
        <v>3021</v>
      </c>
      <c r="C472" s="96">
        <v>2623</v>
      </c>
      <c r="D472" s="96">
        <v>3455</v>
      </c>
    </row>
    <row r="473" spans="1:4" ht="12.75">
      <c r="A473" s="7" t="s">
        <v>67</v>
      </c>
      <c r="B473" s="9">
        <v>4525</v>
      </c>
      <c r="C473" s="96">
        <v>4073</v>
      </c>
      <c r="D473" s="96">
        <v>5652</v>
      </c>
    </row>
    <row r="474" spans="1:4" ht="12.75">
      <c r="A474" s="7" t="s">
        <v>41</v>
      </c>
      <c r="B474" s="9">
        <v>51</v>
      </c>
      <c r="C474" s="96">
        <v>49</v>
      </c>
      <c r="D474" s="96">
        <v>75</v>
      </c>
    </row>
    <row r="475" spans="1:4" ht="12.75">
      <c r="A475" s="7" t="s">
        <v>42</v>
      </c>
      <c r="B475" s="9">
        <v>680</v>
      </c>
      <c r="C475" s="96">
        <v>601</v>
      </c>
      <c r="D475" s="96">
        <v>1197</v>
      </c>
    </row>
    <row r="476" spans="1:4" ht="16.5" customHeight="1">
      <c r="A476" s="6" t="s">
        <v>5</v>
      </c>
      <c r="B476" s="9"/>
      <c r="C476" s="9"/>
      <c r="D476" s="111"/>
    </row>
    <row r="477" spans="1:4" ht="12.75">
      <c r="A477" s="7" t="s">
        <v>66</v>
      </c>
      <c r="B477" s="9">
        <f>B465+B471</f>
        <v>33849</v>
      </c>
      <c r="C477" s="9">
        <f>C465+C471</f>
        <v>31186</v>
      </c>
      <c r="D477" s="96">
        <f>D465+D471</f>
        <v>35191</v>
      </c>
    </row>
    <row r="478" spans="1:4" ht="12.75">
      <c r="A478" s="58" t="s">
        <v>39</v>
      </c>
      <c r="B478" s="9">
        <f aca="true" t="shared" si="18" ref="B478:C481">B466+B472</f>
        <v>21517</v>
      </c>
      <c r="C478" s="9">
        <f t="shared" si="18"/>
        <v>19810</v>
      </c>
      <c r="D478" s="96">
        <f>D466+D472</f>
        <v>22329</v>
      </c>
    </row>
    <row r="479" spans="1:4" ht="12.75">
      <c r="A479" s="7" t="s">
        <v>67</v>
      </c>
      <c r="B479" s="9">
        <f t="shared" si="18"/>
        <v>14688</v>
      </c>
      <c r="C479" s="9">
        <f t="shared" si="18"/>
        <v>13519</v>
      </c>
      <c r="D479" s="96">
        <f>D467+D473</f>
        <v>16525</v>
      </c>
    </row>
    <row r="480" spans="1:4" ht="12.75">
      <c r="A480" s="112" t="s">
        <v>41</v>
      </c>
      <c r="B480" s="9">
        <f t="shared" si="18"/>
        <v>133</v>
      </c>
      <c r="C480" s="9">
        <f t="shared" si="18"/>
        <v>120</v>
      </c>
      <c r="D480" s="96">
        <f>D468+D474</f>
        <v>178</v>
      </c>
    </row>
    <row r="481" spans="1:4" ht="12.75">
      <c r="A481" s="113" t="s">
        <v>42</v>
      </c>
      <c r="B481" s="13">
        <f t="shared" si="18"/>
        <v>2281</v>
      </c>
      <c r="C481" s="13">
        <f t="shared" si="18"/>
        <v>1947</v>
      </c>
      <c r="D481" s="114">
        <f>D469+D475</f>
        <v>2914</v>
      </c>
    </row>
    <row r="482" spans="1:4" ht="12.75">
      <c r="A482" s="92"/>
      <c r="B482" s="80"/>
      <c r="C482" s="80"/>
      <c r="D482" s="80"/>
    </row>
    <row r="483" spans="1:4" ht="12.75">
      <c r="A483" s="14"/>
      <c r="B483" s="76"/>
      <c r="C483" s="76"/>
      <c r="D483" s="76"/>
    </row>
    <row r="484" spans="1:4" ht="12.75">
      <c r="A484" s="14"/>
      <c r="B484" s="76"/>
      <c r="C484" s="76"/>
      <c r="D484" s="76"/>
    </row>
    <row r="485" spans="1:4" ht="12.75">
      <c r="A485" s="2" t="s">
        <v>87</v>
      </c>
      <c r="B485" s="14"/>
      <c r="C485" s="14"/>
      <c r="D485" s="14"/>
    </row>
    <row r="486" spans="1:4" ht="27.75" customHeight="1">
      <c r="A486" s="3" t="s">
        <v>140</v>
      </c>
      <c r="B486" s="67"/>
      <c r="C486" s="67"/>
      <c r="D486" s="72"/>
    </row>
    <row r="487" spans="1:4" ht="16.5" customHeight="1">
      <c r="A487" s="5"/>
      <c r="B487" s="73">
        <v>2007</v>
      </c>
      <c r="C487" s="73">
        <v>2008</v>
      </c>
      <c r="D487" s="73">
        <v>2009</v>
      </c>
    </row>
    <row r="488" spans="1:4" ht="16.5" customHeight="1">
      <c r="A488" s="6" t="s">
        <v>3</v>
      </c>
      <c r="B488" s="7"/>
      <c r="C488" s="7"/>
      <c r="D488" s="110"/>
    </row>
    <row r="489" spans="1:4" ht="12.75">
      <c r="A489" s="7" t="s">
        <v>66</v>
      </c>
      <c r="B489" s="59">
        <v>888.397</v>
      </c>
      <c r="C489" s="104">
        <v>847.79</v>
      </c>
      <c r="D489" s="104">
        <v>952.725737733</v>
      </c>
    </row>
    <row r="490" spans="1:4" ht="12.75">
      <c r="A490" s="58" t="s">
        <v>39</v>
      </c>
      <c r="B490" s="104">
        <v>82.433</v>
      </c>
      <c r="C490" s="104">
        <v>79.5</v>
      </c>
      <c r="D490" s="104">
        <v>91.399882345</v>
      </c>
    </row>
    <row r="491" spans="1:4" ht="12.75">
      <c r="A491" s="7" t="s">
        <v>67</v>
      </c>
      <c r="B491" s="59">
        <v>82.381</v>
      </c>
      <c r="C491" s="104">
        <v>77.673</v>
      </c>
      <c r="D491" s="104">
        <v>93.069049477</v>
      </c>
    </row>
    <row r="492" spans="1:4" ht="12.75">
      <c r="A492" s="7" t="s">
        <v>41</v>
      </c>
      <c r="B492" s="59">
        <v>0.576</v>
      </c>
      <c r="C492" s="104">
        <v>0.39</v>
      </c>
      <c r="D492" s="104">
        <v>0.55725387</v>
      </c>
    </row>
    <row r="493" spans="1:4" ht="12.75">
      <c r="A493" s="7" t="s">
        <v>42</v>
      </c>
      <c r="B493" s="59">
        <v>14.811</v>
      </c>
      <c r="C493" s="104">
        <v>12.233</v>
      </c>
      <c r="D493" s="104">
        <v>16.898601909</v>
      </c>
    </row>
    <row r="494" spans="1:4" ht="16.5" customHeight="1">
      <c r="A494" s="6" t="s">
        <v>4</v>
      </c>
      <c r="B494" s="69"/>
      <c r="C494" s="115"/>
      <c r="D494" s="115"/>
    </row>
    <row r="495" spans="1:4" ht="12.75">
      <c r="A495" s="7" t="s">
        <v>66</v>
      </c>
      <c r="B495" s="59">
        <v>264.596</v>
      </c>
      <c r="C495" s="104">
        <v>240.192</v>
      </c>
      <c r="D495" s="104">
        <v>328.244821965</v>
      </c>
    </row>
    <row r="496" spans="1:4" ht="12.75">
      <c r="A496" s="58" t="s">
        <v>39</v>
      </c>
      <c r="B496" s="104">
        <v>12.351</v>
      </c>
      <c r="C496" s="104">
        <v>10.757</v>
      </c>
      <c r="D496" s="104">
        <v>14.478790006</v>
      </c>
    </row>
    <row r="497" spans="1:4" ht="12.75">
      <c r="A497" s="7" t="s">
        <v>67</v>
      </c>
      <c r="B497" s="59">
        <v>35.433</v>
      </c>
      <c r="C497" s="104">
        <v>32.889</v>
      </c>
      <c r="D497" s="104">
        <v>47.608611861</v>
      </c>
    </row>
    <row r="498" spans="1:4" ht="12.75">
      <c r="A498" s="7" t="s">
        <v>41</v>
      </c>
      <c r="B498" s="59">
        <v>0.315</v>
      </c>
      <c r="C498" s="104">
        <v>0.316</v>
      </c>
      <c r="D498" s="104">
        <v>0.524017921</v>
      </c>
    </row>
    <row r="499" spans="1:4" ht="12.75">
      <c r="A499" s="7" t="s">
        <v>42</v>
      </c>
      <c r="B499" s="59">
        <v>6.042</v>
      </c>
      <c r="C499" s="104">
        <v>5.38</v>
      </c>
      <c r="D499" s="104">
        <v>11.533555667</v>
      </c>
    </row>
    <row r="500" spans="1:4" ht="16.5" customHeight="1">
      <c r="A500" s="6" t="s">
        <v>5</v>
      </c>
      <c r="B500" s="59"/>
      <c r="C500" s="59"/>
      <c r="D500" s="115"/>
    </row>
    <row r="501" spans="1:4" ht="12.75">
      <c r="A501" s="7" t="s">
        <v>66</v>
      </c>
      <c r="B501" s="59">
        <f>B489+B495</f>
        <v>1152.993</v>
      </c>
      <c r="C501" s="59">
        <f>C489+C495</f>
        <v>1087.982</v>
      </c>
      <c r="D501" s="104">
        <f>D489+D495</f>
        <v>1280.970559698</v>
      </c>
    </row>
    <row r="502" spans="1:4" ht="12.75">
      <c r="A502" s="58" t="s">
        <v>39</v>
      </c>
      <c r="B502" s="59">
        <f aca="true" t="shared" si="19" ref="B502:C505">B490+B496</f>
        <v>94.784</v>
      </c>
      <c r="C502" s="59">
        <f t="shared" si="19"/>
        <v>90.257</v>
      </c>
      <c r="D502" s="104">
        <f>D490+D496</f>
        <v>105.87867235099999</v>
      </c>
    </row>
    <row r="503" spans="1:4" ht="12.75">
      <c r="A503" s="7" t="s">
        <v>67</v>
      </c>
      <c r="B503" s="59">
        <f t="shared" si="19"/>
        <v>117.814</v>
      </c>
      <c r="C503" s="59">
        <f t="shared" si="19"/>
        <v>110.56200000000001</v>
      </c>
      <c r="D503" s="104">
        <f>D491+D497</f>
        <v>140.677661338</v>
      </c>
    </row>
    <row r="504" spans="1:4" ht="12.75">
      <c r="A504" s="112" t="s">
        <v>41</v>
      </c>
      <c r="B504" s="59">
        <f t="shared" si="19"/>
        <v>0.891</v>
      </c>
      <c r="C504" s="59">
        <f t="shared" si="19"/>
        <v>0.706</v>
      </c>
      <c r="D504" s="104">
        <f>D492+D498</f>
        <v>1.081271791</v>
      </c>
    </row>
    <row r="505" spans="1:4" ht="12.75">
      <c r="A505" s="70" t="s">
        <v>42</v>
      </c>
      <c r="B505" s="61">
        <f t="shared" si="19"/>
        <v>20.853</v>
      </c>
      <c r="C505" s="61">
        <f t="shared" si="19"/>
        <v>17.613</v>
      </c>
      <c r="D505" s="116">
        <f>D493+D499</f>
        <v>28.432157576</v>
      </c>
    </row>
    <row r="506" spans="1:4" ht="49.5" customHeight="1">
      <c r="A506" s="63" t="s">
        <v>78</v>
      </c>
      <c r="B506" s="78"/>
      <c r="C506" s="78"/>
      <c r="D506" s="79"/>
    </row>
    <row r="507" spans="1:4" ht="12.75" customHeight="1">
      <c r="A507" s="92"/>
      <c r="B507" s="80"/>
      <c r="C507" s="80"/>
      <c r="D507" s="80"/>
    </row>
    <row r="508" spans="1:4" ht="12.75">
      <c r="A508" s="42"/>
      <c r="B508" s="18"/>
      <c r="C508" s="18"/>
      <c r="D508" s="18"/>
    </row>
    <row r="509" ht="12.75">
      <c r="A509" s="2" t="s">
        <v>88</v>
      </c>
    </row>
    <row r="510" spans="1:4" ht="27" customHeight="1">
      <c r="A510" s="20" t="s">
        <v>141</v>
      </c>
      <c r="B510" s="90"/>
      <c r="C510" s="90"/>
      <c r="D510" s="90"/>
    </row>
    <row r="511" spans="1:4" ht="16.5" customHeight="1">
      <c r="A511" s="5"/>
      <c r="B511" s="5" t="s">
        <v>3</v>
      </c>
      <c r="C511" s="5" t="s">
        <v>4</v>
      </c>
      <c r="D511" s="5" t="s">
        <v>5</v>
      </c>
    </row>
    <row r="512" spans="1:4" ht="16.5" customHeight="1">
      <c r="A512" s="6" t="s">
        <v>57</v>
      </c>
      <c r="B512" s="9"/>
      <c r="C512" s="9"/>
      <c r="D512" s="9"/>
    </row>
    <row r="513" spans="1:4" ht="12.75">
      <c r="A513" s="7" t="s">
        <v>66</v>
      </c>
      <c r="B513" s="9">
        <f>145+7470</f>
        <v>7615</v>
      </c>
      <c r="C513" s="9">
        <f>80+3832</f>
        <v>3912</v>
      </c>
      <c r="D513" s="10">
        <f>B513+C513</f>
        <v>11527</v>
      </c>
    </row>
    <row r="514" spans="1:4" ht="12.75">
      <c r="A514" s="58" t="s">
        <v>39</v>
      </c>
      <c r="B514" s="9">
        <f>68+4678</f>
        <v>4746</v>
      </c>
      <c r="C514" s="9">
        <f>9+750</f>
        <v>759</v>
      </c>
      <c r="D514" s="10">
        <f aca="true" t="shared" si="20" ref="D514:D544">B514+C514</f>
        <v>5505</v>
      </c>
    </row>
    <row r="515" spans="1:4" ht="12.75">
      <c r="A515" s="7" t="s">
        <v>67</v>
      </c>
      <c r="B515" s="9">
        <f>106+3826</f>
        <v>3932</v>
      </c>
      <c r="C515" s="9">
        <f>54+2494</f>
        <v>2548</v>
      </c>
      <c r="D515" s="10">
        <f t="shared" si="20"/>
        <v>6480</v>
      </c>
    </row>
    <row r="516" spans="1:4" ht="12.75">
      <c r="A516" s="7" t="s">
        <v>41</v>
      </c>
      <c r="B516" s="9">
        <v>41</v>
      </c>
      <c r="C516" s="9">
        <v>17</v>
      </c>
      <c r="D516" s="10">
        <f t="shared" si="20"/>
        <v>58</v>
      </c>
    </row>
    <row r="517" spans="1:4" ht="12.75">
      <c r="A517" s="7" t="s">
        <v>42</v>
      </c>
      <c r="B517" s="9">
        <f>2+386</f>
        <v>388</v>
      </c>
      <c r="C517" s="9">
        <v>396</v>
      </c>
      <c r="D517" s="10">
        <f t="shared" si="20"/>
        <v>784</v>
      </c>
    </row>
    <row r="518" spans="1:4" ht="16.5" customHeight="1">
      <c r="A518" s="6" t="s">
        <v>58</v>
      </c>
      <c r="B518" s="11"/>
      <c r="C518" s="11"/>
      <c r="D518" s="10"/>
    </row>
    <row r="519" spans="1:4" ht="12.75">
      <c r="A519" s="7" t="s">
        <v>66</v>
      </c>
      <c r="B519" s="9">
        <v>5746</v>
      </c>
      <c r="C519" s="9">
        <v>1999</v>
      </c>
      <c r="D519" s="10">
        <f t="shared" si="20"/>
        <v>7745</v>
      </c>
    </row>
    <row r="520" spans="1:4" ht="12.75">
      <c r="A520" s="58" t="s">
        <v>39</v>
      </c>
      <c r="B520" s="9">
        <v>4626</v>
      </c>
      <c r="C520" s="9">
        <v>807</v>
      </c>
      <c r="D520" s="10">
        <f t="shared" si="20"/>
        <v>5433</v>
      </c>
    </row>
    <row r="521" spans="1:4" ht="12.75">
      <c r="A521" s="7" t="s">
        <v>67</v>
      </c>
      <c r="B521" s="9">
        <v>2192</v>
      </c>
      <c r="C521" s="9">
        <v>1199</v>
      </c>
      <c r="D521" s="10">
        <f t="shared" si="20"/>
        <v>3391</v>
      </c>
    </row>
    <row r="522" spans="1:4" ht="12.75">
      <c r="A522" s="7" t="s">
        <v>41</v>
      </c>
      <c r="B522" s="9">
        <v>14</v>
      </c>
      <c r="C522" s="9">
        <v>16</v>
      </c>
      <c r="D522" s="10">
        <f t="shared" si="20"/>
        <v>30</v>
      </c>
    </row>
    <row r="523" spans="1:4" ht="12.75">
      <c r="A523" s="7" t="s">
        <v>42</v>
      </c>
      <c r="B523" s="9">
        <v>318</v>
      </c>
      <c r="C523" s="9">
        <v>270</v>
      </c>
      <c r="D523" s="10">
        <f t="shared" si="20"/>
        <v>588</v>
      </c>
    </row>
    <row r="524" spans="1:4" ht="16.5" customHeight="1">
      <c r="A524" s="6" t="s">
        <v>59</v>
      </c>
      <c r="B524" s="11"/>
      <c r="C524" s="11"/>
      <c r="D524" s="10"/>
    </row>
    <row r="525" spans="1:4" ht="12.75">
      <c r="A525" s="7" t="s">
        <v>66</v>
      </c>
      <c r="B525" s="9">
        <v>5376</v>
      </c>
      <c r="C525" s="9">
        <v>1476</v>
      </c>
      <c r="D525" s="10">
        <f t="shared" si="20"/>
        <v>6852</v>
      </c>
    </row>
    <row r="526" spans="1:4" ht="12.75">
      <c r="A526" s="58" t="s">
        <v>39</v>
      </c>
      <c r="B526" s="9">
        <v>4660</v>
      </c>
      <c r="C526" s="9">
        <v>803</v>
      </c>
      <c r="D526" s="10">
        <f t="shared" si="20"/>
        <v>5463</v>
      </c>
    </row>
    <row r="527" spans="1:4" ht="12.75">
      <c r="A527" s="7" t="s">
        <v>67</v>
      </c>
      <c r="B527" s="9">
        <v>1989</v>
      </c>
      <c r="C527" s="9">
        <v>807</v>
      </c>
      <c r="D527" s="10">
        <f t="shared" si="20"/>
        <v>2796</v>
      </c>
    </row>
    <row r="528" spans="1:4" ht="12.75">
      <c r="A528" s="7" t="s">
        <v>41</v>
      </c>
      <c r="B528" s="9">
        <v>17</v>
      </c>
      <c r="C528" s="9">
        <v>19</v>
      </c>
      <c r="D528" s="10">
        <f t="shared" si="20"/>
        <v>36</v>
      </c>
    </row>
    <row r="529" spans="1:4" ht="12.75">
      <c r="A529" s="7" t="s">
        <v>42</v>
      </c>
      <c r="B529" s="9">
        <v>398</v>
      </c>
      <c r="C529" s="9">
        <v>249</v>
      </c>
      <c r="D529" s="10">
        <f t="shared" si="20"/>
        <v>647</v>
      </c>
    </row>
    <row r="530" spans="1:4" ht="16.5" customHeight="1">
      <c r="A530" s="6" t="s">
        <v>64</v>
      </c>
      <c r="B530" s="11"/>
      <c r="C530" s="11"/>
      <c r="D530" s="10"/>
    </row>
    <row r="531" spans="1:4" ht="12.75">
      <c r="A531" s="7" t="s">
        <v>66</v>
      </c>
      <c r="B531" s="9">
        <v>3784</v>
      </c>
      <c r="C531" s="9">
        <v>1043</v>
      </c>
      <c r="D531" s="10">
        <f t="shared" si="20"/>
        <v>4827</v>
      </c>
    </row>
    <row r="532" spans="1:4" ht="12.75">
      <c r="A532" s="58" t="s">
        <v>39</v>
      </c>
      <c r="B532" s="9">
        <v>3055</v>
      </c>
      <c r="C532" s="9">
        <v>602</v>
      </c>
      <c r="D532" s="10">
        <f t="shared" si="20"/>
        <v>3657</v>
      </c>
    </row>
    <row r="533" spans="1:4" ht="12.75">
      <c r="A533" s="7" t="s">
        <v>67</v>
      </c>
      <c r="B533" s="9">
        <v>1486</v>
      </c>
      <c r="C533" s="9">
        <v>570</v>
      </c>
      <c r="D533" s="10">
        <f t="shared" si="20"/>
        <v>2056</v>
      </c>
    </row>
    <row r="534" spans="1:4" ht="12.75">
      <c r="A534" s="7" t="s">
        <v>41</v>
      </c>
      <c r="B534" s="9">
        <v>9</v>
      </c>
      <c r="C534" s="9">
        <v>14</v>
      </c>
      <c r="D534" s="10">
        <f t="shared" si="20"/>
        <v>23</v>
      </c>
    </row>
    <row r="535" spans="1:4" ht="12.75">
      <c r="A535" s="7" t="s">
        <v>42</v>
      </c>
      <c r="B535" s="9">
        <v>348</v>
      </c>
      <c r="C535" s="9">
        <v>158</v>
      </c>
      <c r="D535" s="10">
        <f t="shared" si="20"/>
        <v>506</v>
      </c>
    </row>
    <row r="536" spans="1:4" ht="16.5" customHeight="1">
      <c r="A536" s="6" t="s">
        <v>61</v>
      </c>
      <c r="B536" s="11"/>
      <c r="C536" s="11"/>
      <c r="D536" s="10"/>
    </row>
    <row r="537" spans="1:4" ht="12.75">
      <c r="A537" s="7" t="s">
        <v>66</v>
      </c>
      <c r="B537" s="9">
        <v>2297</v>
      </c>
      <c r="C537" s="9">
        <v>683</v>
      </c>
      <c r="D537" s="10">
        <f t="shared" si="20"/>
        <v>2980</v>
      </c>
    </row>
    <row r="538" spans="1:4" ht="12.75">
      <c r="A538" s="58" t="s">
        <v>39</v>
      </c>
      <c r="B538" s="9">
        <v>1464</v>
      </c>
      <c r="C538" s="9">
        <v>341</v>
      </c>
      <c r="D538" s="10">
        <f t="shared" si="20"/>
        <v>1805</v>
      </c>
    </row>
    <row r="539" spans="1:4" ht="12.75">
      <c r="A539" s="7" t="s">
        <v>67</v>
      </c>
      <c r="B539" s="9">
        <v>926</v>
      </c>
      <c r="C539" s="9">
        <v>364</v>
      </c>
      <c r="D539" s="10">
        <f t="shared" si="20"/>
        <v>1290</v>
      </c>
    </row>
    <row r="540" spans="1:4" ht="12.75">
      <c r="A540" s="7" t="s">
        <v>41</v>
      </c>
      <c r="B540" s="9">
        <v>16</v>
      </c>
      <c r="C540" s="9">
        <v>7</v>
      </c>
      <c r="D540" s="10">
        <f t="shared" si="20"/>
        <v>23</v>
      </c>
    </row>
    <row r="541" spans="1:4" ht="12.75">
      <c r="A541" s="7" t="s">
        <v>42</v>
      </c>
      <c r="B541" s="9">
        <v>208</v>
      </c>
      <c r="C541" s="9">
        <v>91</v>
      </c>
      <c r="D541" s="10">
        <f t="shared" si="20"/>
        <v>299</v>
      </c>
    </row>
    <row r="542" spans="1:4" ht="16.5" customHeight="1">
      <c r="A542" s="6" t="s">
        <v>62</v>
      </c>
      <c r="B542" s="11"/>
      <c r="C542" s="11"/>
      <c r="D542" s="10"/>
    </row>
    <row r="543" spans="1:4" ht="12.75">
      <c r="A543" s="7" t="s">
        <v>66</v>
      </c>
      <c r="B543" s="9">
        <v>924</v>
      </c>
      <c r="C543" s="9">
        <v>336</v>
      </c>
      <c r="D543" s="10">
        <f t="shared" si="20"/>
        <v>1260</v>
      </c>
    </row>
    <row r="544" spans="1:4" ht="12.75">
      <c r="A544" s="58" t="s">
        <v>39</v>
      </c>
      <c r="B544" s="9">
        <v>323</v>
      </c>
      <c r="C544" s="9">
        <v>143</v>
      </c>
      <c r="D544" s="10">
        <f t="shared" si="20"/>
        <v>466</v>
      </c>
    </row>
    <row r="545" spans="1:4" ht="12.75">
      <c r="A545" s="7" t="s">
        <v>67</v>
      </c>
      <c r="B545" s="9">
        <v>348</v>
      </c>
      <c r="C545" s="9">
        <v>164</v>
      </c>
      <c r="D545" s="10">
        <f>B545+C545</f>
        <v>512</v>
      </c>
    </row>
    <row r="546" spans="1:4" ht="12.75">
      <c r="A546" s="7" t="s">
        <v>41</v>
      </c>
      <c r="B546" s="9">
        <v>6</v>
      </c>
      <c r="C546" s="74" t="s">
        <v>33</v>
      </c>
      <c r="D546" s="10">
        <f>SUM(B546:C546)</f>
        <v>6</v>
      </c>
    </row>
    <row r="547" spans="1:4" ht="12.75">
      <c r="A547" s="7" t="s">
        <v>42</v>
      </c>
      <c r="B547" s="9">
        <v>57</v>
      </c>
      <c r="C547" s="9">
        <v>33</v>
      </c>
      <c r="D547" s="10">
        <f>B547+C547</f>
        <v>90</v>
      </c>
    </row>
    <row r="548" spans="1:4" ht="16.5" customHeight="1">
      <c r="A548" s="6" t="s">
        <v>5</v>
      </c>
      <c r="B548" s="11"/>
      <c r="C548" s="11"/>
      <c r="D548" s="10"/>
    </row>
    <row r="549" spans="1:4" ht="12.75">
      <c r="A549" s="7" t="s">
        <v>66</v>
      </c>
      <c r="B549" s="9">
        <f>B513+B519+B525+B531+B537+B543</f>
        <v>25742</v>
      </c>
      <c r="C549" s="9">
        <f aca="true" t="shared" si="21" ref="B549:C551">C513+C519+C525+C531+C537+C543</f>
        <v>9449</v>
      </c>
      <c r="D549" s="10">
        <f>B549+C549</f>
        <v>35191</v>
      </c>
    </row>
    <row r="550" spans="1:4" ht="12.75">
      <c r="A550" s="58" t="s">
        <v>39</v>
      </c>
      <c r="B550" s="9">
        <f t="shared" si="21"/>
        <v>18874</v>
      </c>
      <c r="C550" s="9">
        <f t="shared" si="21"/>
        <v>3455</v>
      </c>
      <c r="D550" s="10">
        <f>B550+C550</f>
        <v>22329</v>
      </c>
    </row>
    <row r="551" spans="1:4" ht="12.75">
      <c r="A551" s="7" t="s">
        <v>67</v>
      </c>
      <c r="B551" s="9">
        <f>B515+B521+B527+B533+B539+B545</f>
        <v>10873</v>
      </c>
      <c r="C551" s="9">
        <f t="shared" si="21"/>
        <v>5652</v>
      </c>
      <c r="D551" s="10">
        <f>B551+C551</f>
        <v>16525</v>
      </c>
    </row>
    <row r="552" spans="1:4" ht="12.75">
      <c r="A552" s="7" t="s">
        <v>41</v>
      </c>
      <c r="B552" s="9">
        <f>B516+B522+B528+B534+B540+B546</f>
        <v>103</v>
      </c>
      <c r="C552" s="9">
        <f>SUM(C516,C522,C528,C534,C540,C546)</f>
        <v>73</v>
      </c>
      <c r="D552" s="10">
        <f>B552+C552</f>
        <v>176</v>
      </c>
    </row>
    <row r="553" spans="1:4" ht="12.75">
      <c r="A553" s="70" t="s">
        <v>42</v>
      </c>
      <c r="B553" s="13">
        <f>B517+B523+B529+B535+B541+B547</f>
        <v>1717</v>
      </c>
      <c r="C553" s="13">
        <f>C517+C523+C529+C535+C541+C547</f>
        <v>1197</v>
      </c>
      <c r="D553" s="13">
        <f>B553+C553</f>
        <v>2914</v>
      </c>
    </row>
    <row r="554" spans="1:4" ht="26.25" customHeight="1">
      <c r="A554" s="89" t="s">
        <v>89</v>
      </c>
      <c r="B554" s="89"/>
      <c r="C554" s="89"/>
      <c r="D554" s="101"/>
    </row>
    <row r="555" spans="1:242" ht="15" customHeight="1">
      <c r="A555" s="92"/>
      <c r="B555" s="80"/>
      <c r="C555" s="80"/>
      <c r="D555" s="80"/>
      <c r="E555" s="55"/>
      <c r="F555" s="92"/>
      <c r="G555" s="80"/>
      <c r="H555" s="80"/>
      <c r="I555" s="80"/>
      <c r="J555" s="80"/>
      <c r="K555" s="92"/>
      <c r="L555" s="80"/>
      <c r="M555" s="80"/>
      <c r="N555" s="80"/>
      <c r="O555" s="92"/>
      <c r="P555" s="80"/>
      <c r="Q555" s="80"/>
      <c r="R555" s="80"/>
      <c r="S555" s="92"/>
      <c r="T555" s="80"/>
      <c r="U555" s="80"/>
      <c r="V555" s="80"/>
      <c r="W555" s="92"/>
      <c r="X555" s="80"/>
      <c r="Y555" s="80"/>
      <c r="Z555" s="80"/>
      <c r="AA555" s="92"/>
      <c r="AB555" s="80"/>
      <c r="AC555" s="80"/>
      <c r="AD555" s="80"/>
      <c r="AE555" s="92"/>
      <c r="AF555" s="80"/>
      <c r="AG555" s="80"/>
      <c r="AH555" s="80"/>
      <c r="AI555" s="92"/>
      <c r="AJ555" s="80"/>
      <c r="AK555" s="80"/>
      <c r="AL555" s="80"/>
      <c r="AM555" s="92"/>
      <c r="AN555" s="80"/>
      <c r="AO555" s="80"/>
      <c r="AP555" s="80"/>
      <c r="AQ555" s="92"/>
      <c r="AR555" s="80"/>
      <c r="AS555" s="80"/>
      <c r="AT555" s="80"/>
      <c r="AU555" s="92"/>
      <c r="AV555" s="80"/>
      <c r="AW555" s="80"/>
      <c r="AX555" s="80"/>
      <c r="AY555" s="92"/>
      <c r="AZ555" s="80"/>
      <c r="BA555" s="80"/>
      <c r="BB555" s="80"/>
      <c r="BC555" s="92"/>
      <c r="BD555" s="80"/>
      <c r="BE555" s="80"/>
      <c r="BF555" s="80"/>
      <c r="BG555" s="92"/>
      <c r="BH555" s="80"/>
      <c r="BI555" s="80"/>
      <c r="BJ555" s="80"/>
      <c r="BK555" s="92"/>
      <c r="BL555" s="80"/>
      <c r="BM555" s="80"/>
      <c r="BN555" s="80"/>
      <c r="BO555" s="92"/>
      <c r="BP555" s="80"/>
      <c r="BQ555" s="80"/>
      <c r="BR555" s="80"/>
      <c r="BS555" s="92"/>
      <c r="BT555" s="80"/>
      <c r="BU555" s="80"/>
      <c r="BV555" s="80"/>
      <c r="BW555" s="92"/>
      <c r="BX555" s="80"/>
      <c r="BY555" s="80"/>
      <c r="BZ555" s="80"/>
      <c r="CA555" s="92"/>
      <c r="CB555" s="80"/>
      <c r="CC555" s="80"/>
      <c r="CD555" s="80"/>
      <c r="CE555" s="92"/>
      <c r="CF555" s="80"/>
      <c r="CG555" s="80"/>
      <c r="CH555" s="80"/>
      <c r="CI555" s="92"/>
      <c r="CJ555" s="80"/>
      <c r="CK555" s="80"/>
      <c r="CL555" s="80"/>
      <c r="CM555" s="92"/>
      <c r="CN555" s="80"/>
      <c r="CO555" s="80"/>
      <c r="CP555" s="80"/>
      <c r="CQ555" s="92"/>
      <c r="CR555" s="80"/>
      <c r="CS555" s="80"/>
      <c r="CT555" s="80"/>
      <c r="CU555" s="92"/>
      <c r="CV555" s="80"/>
      <c r="CW555" s="80"/>
      <c r="CX555" s="80"/>
      <c r="CY555" s="92"/>
      <c r="CZ555" s="80"/>
      <c r="DA555" s="80"/>
      <c r="DB555" s="80"/>
      <c r="DC555" s="92"/>
      <c r="DD555" s="80"/>
      <c r="DE555" s="80"/>
      <c r="DF555" s="80"/>
      <c r="DG555" s="92"/>
      <c r="DH555" s="80"/>
      <c r="DI555" s="80"/>
      <c r="DJ555" s="80"/>
      <c r="DK555" s="92"/>
      <c r="DL555" s="80"/>
      <c r="DM555" s="80"/>
      <c r="DN555" s="80"/>
      <c r="DO555" s="92"/>
      <c r="DP555" s="80"/>
      <c r="DQ555" s="80"/>
      <c r="DR555" s="80"/>
      <c r="DS555" s="92"/>
      <c r="DT555" s="80"/>
      <c r="DU555" s="80"/>
      <c r="DV555" s="80"/>
      <c r="DW555" s="92"/>
      <c r="DX555" s="80"/>
      <c r="DY555" s="80"/>
      <c r="DZ555" s="80"/>
      <c r="EA555" s="92"/>
      <c r="EB555" s="80"/>
      <c r="EC555" s="80"/>
      <c r="ED555" s="80"/>
      <c r="EE555" s="92"/>
      <c r="EF555" s="80"/>
      <c r="EG555" s="80"/>
      <c r="EH555" s="80"/>
      <c r="EI555" s="92"/>
      <c r="EJ555" s="80"/>
      <c r="EK555" s="80"/>
      <c r="EL555" s="80"/>
      <c r="EM555" s="92"/>
      <c r="EN555" s="80"/>
      <c r="EO555" s="80"/>
      <c r="EP555" s="80"/>
      <c r="EQ555" s="92"/>
      <c r="ER555" s="80"/>
      <c r="ES555" s="80"/>
      <c r="ET555" s="80"/>
      <c r="EU555" s="92"/>
      <c r="EV555" s="80"/>
      <c r="EW555" s="80"/>
      <c r="EX555" s="80"/>
      <c r="EY555" s="92"/>
      <c r="EZ555" s="80"/>
      <c r="FA555" s="80"/>
      <c r="FB555" s="80"/>
      <c r="FC555" s="92"/>
      <c r="FD555" s="80"/>
      <c r="FE555" s="80"/>
      <c r="FF555" s="80"/>
      <c r="FG555" s="92"/>
      <c r="FH555" s="80"/>
      <c r="FI555" s="80"/>
      <c r="FJ555" s="80"/>
      <c r="FK555" s="92"/>
      <c r="FL555" s="80"/>
      <c r="FM555" s="80"/>
      <c r="FN555" s="80"/>
      <c r="FO555" s="92"/>
      <c r="FP555" s="80"/>
      <c r="FQ555" s="80"/>
      <c r="FR555" s="80"/>
      <c r="FS555" s="92"/>
      <c r="FT555" s="80"/>
      <c r="FU555" s="80"/>
      <c r="FV555" s="80"/>
      <c r="FW555" s="92"/>
      <c r="FX555" s="80"/>
      <c r="FY555" s="80"/>
      <c r="FZ555" s="80"/>
      <c r="GA555" s="92"/>
      <c r="GB555" s="80"/>
      <c r="GC555" s="80"/>
      <c r="GD555" s="80"/>
      <c r="GE555" s="92"/>
      <c r="GF555" s="80"/>
      <c r="GG555" s="80"/>
      <c r="GH555" s="80"/>
      <c r="GI555" s="92"/>
      <c r="GJ555" s="80"/>
      <c r="GK555" s="80"/>
      <c r="GL555" s="80"/>
      <c r="GM555" s="92"/>
      <c r="GN555" s="80"/>
      <c r="GO555" s="80"/>
      <c r="GP555" s="80"/>
      <c r="GQ555" s="92"/>
      <c r="GR555" s="80"/>
      <c r="GS555" s="80"/>
      <c r="GT555" s="80"/>
      <c r="GU555" s="92"/>
      <c r="GV555" s="80"/>
      <c r="GW555" s="80"/>
      <c r="GX555" s="80"/>
      <c r="GY555" s="92"/>
      <c r="GZ555" s="80"/>
      <c r="HA555" s="80"/>
      <c r="HB555" s="80"/>
      <c r="HC555" s="92"/>
      <c r="HD555" s="80"/>
      <c r="HE555" s="80"/>
      <c r="HF555" s="80"/>
      <c r="HG555" s="92"/>
      <c r="HH555" s="80"/>
      <c r="HI555" s="80"/>
      <c r="HJ555" s="80"/>
      <c r="HK555" s="92"/>
      <c r="HL555" s="80"/>
      <c r="HM555" s="80"/>
      <c r="HN555" s="80"/>
      <c r="HO555" s="92"/>
      <c r="HP555" s="80"/>
      <c r="HQ555" s="80"/>
      <c r="HR555" s="80"/>
      <c r="HS555" s="92"/>
      <c r="HT555" s="80"/>
      <c r="HU555" s="80"/>
      <c r="HV555" s="80"/>
      <c r="HW555" s="92"/>
      <c r="HX555" s="80"/>
      <c r="HY555" s="80"/>
      <c r="HZ555" s="80"/>
      <c r="IA555" s="92"/>
      <c r="IB555" s="80"/>
      <c r="IC555" s="80"/>
      <c r="ID555" s="80"/>
      <c r="IE555" s="92"/>
      <c r="IF555" s="80"/>
      <c r="IG555" s="80"/>
      <c r="IH555" s="80"/>
    </row>
    <row r="556" spans="1:4" ht="12.75">
      <c r="A556" s="2" t="s">
        <v>90</v>
      </c>
      <c r="B556" s="2"/>
      <c r="C556" s="2"/>
      <c r="D556" s="2"/>
    </row>
    <row r="557" spans="1:4" ht="27" customHeight="1">
      <c r="A557" s="20" t="s">
        <v>142</v>
      </c>
      <c r="B557" s="102"/>
      <c r="C557" s="102"/>
      <c r="D557" s="103"/>
    </row>
    <row r="558" spans="1:4" ht="15.75" customHeight="1">
      <c r="A558" s="5"/>
      <c r="B558" s="5" t="s">
        <v>3</v>
      </c>
      <c r="C558" s="5" t="s">
        <v>4</v>
      </c>
      <c r="D558" s="5" t="s">
        <v>5</v>
      </c>
    </row>
    <row r="559" spans="1:4" ht="16.5" customHeight="1">
      <c r="A559" s="6" t="s">
        <v>57</v>
      </c>
      <c r="B559" s="7"/>
      <c r="C559" s="7"/>
      <c r="D559" s="7"/>
    </row>
    <row r="560" spans="1:4" ht="12.75">
      <c r="A560" s="7" t="s">
        <v>66</v>
      </c>
      <c r="B560" s="59">
        <f>0.000001*(394888+274978773)</f>
        <v>275.37366099999997</v>
      </c>
      <c r="C560" s="59">
        <f>0.000001*(192729+131681907)</f>
        <v>131.87463599999998</v>
      </c>
      <c r="D560" s="68">
        <f>B560+C560</f>
        <v>407.248297</v>
      </c>
    </row>
    <row r="561" spans="1:4" ht="12.75">
      <c r="A561" s="58" t="s">
        <v>39</v>
      </c>
      <c r="B561" s="59">
        <f>0.000001*(28030+20332012)</f>
        <v>20.360042</v>
      </c>
      <c r="C561" s="59">
        <f>0.000001*(1976+2621945)</f>
        <v>2.6239209999999997</v>
      </c>
      <c r="D561" s="68">
        <f aca="true" t="shared" si="22" ref="D561:D594">B561+C561</f>
        <v>22.983963</v>
      </c>
    </row>
    <row r="562" spans="1:4" ht="12.75">
      <c r="A562" s="7" t="s">
        <v>67</v>
      </c>
      <c r="B562" s="59">
        <f>0.000001*(91788+32919111)</f>
        <v>33.010899</v>
      </c>
      <c r="C562" s="59">
        <f>0.000001*(44014+20689125)</f>
        <v>20.733138999999998</v>
      </c>
      <c r="D562" s="68">
        <f t="shared" si="22"/>
        <v>53.744038</v>
      </c>
    </row>
    <row r="563" spans="1:4" ht="12.75">
      <c r="A563" s="7" t="s">
        <v>41</v>
      </c>
      <c r="B563" s="59">
        <v>0.166438</v>
      </c>
      <c r="C563" s="59">
        <v>0.119892</v>
      </c>
      <c r="D563" s="68">
        <f t="shared" si="22"/>
        <v>0.28633</v>
      </c>
    </row>
    <row r="564" spans="1:4" ht="12.75">
      <c r="A564" s="7" t="s">
        <v>42</v>
      </c>
      <c r="B564" s="59">
        <f>0.000001*(2514+3599023)</f>
        <v>3.601537</v>
      </c>
      <c r="C564" s="59">
        <v>3.758986</v>
      </c>
      <c r="D564" s="68">
        <f t="shared" si="22"/>
        <v>7.360523000000001</v>
      </c>
    </row>
    <row r="565" spans="1:4" ht="16.5" customHeight="1">
      <c r="A565" s="6" t="s">
        <v>58</v>
      </c>
      <c r="B565" s="69"/>
      <c r="C565" s="69"/>
      <c r="D565" s="68"/>
    </row>
    <row r="566" spans="1:4" ht="12.75">
      <c r="A566" s="7" t="s">
        <v>66</v>
      </c>
      <c r="B566" s="59">
        <v>217.8942703</v>
      </c>
      <c r="C566" s="59">
        <v>71.5158801</v>
      </c>
      <c r="D566" s="68">
        <f t="shared" si="22"/>
        <v>289.4101504</v>
      </c>
    </row>
    <row r="567" spans="1:4" ht="12.75">
      <c r="A567" s="58" t="s">
        <v>39</v>
      </c>
      <c r="B567" s="59">
        <v>23.4683361</v>
      </c>
      <c r="C567" s="59">
        <v>3.2485809</v>
      </c>
      <c r="D567" s="68">
        <f t="shared" si="22"/>
        <v>26.716917</v>
      </c>
    </row>
    <row r="568" spans="1:4" ht="12.75">
      <c r="A568" s="7" t="s">
        <v>67</v>
      </c>
      <c r="B568" s="59">
        <v>18.7958559</v>
      </c>
      <c r="C568" s="59">
        <v>10.5258739</v>
      </c>
      <c r="D568" s="68">
        <f t="shared" si="22"/>
        <v>29.3217298</v>
      </c>
    </row>
    <row r="569" spans="1:4" ht="12.75">
      <c r="A569" s="7" t="s">
        <v>41</v>
      </c>
      <c r="B569" s="59">
        <v>0.065166</v>
      </c>
      <c r="C569" s="59">
        <v>0.100235</v>
      </c>
      <c r="D569" s="68">
        <f t="shared" si="22"/>
        <v>0.16540100000000002</v>
      </c>
    </row>
    <row r="570" spans="1:4" ht="12.75">
      <c r="A570" s="7" t="s">
        <v>42</v>
      </c>
      <c r="B570" s="59">
        <v>3.1053059</v>
      </c>
      <c r="C570" s="59">
        <v>2.6231048</v>
      </c>
      <c r="D570" s="68">
        <f t="shared" si="22"/>
        <v>5.7284106999999995</v>
      </c>
    </row>
    <row r="571" spans="1:4" ht="16.5" customHeight="1">
      <c r="A571" s="6" t="s">
        <v>59</v>
      </c>
      <c r="B571" s="69"/>
      <c r="C571" s="69"/>
      <c r="D571" s="68"/>
    </row>
    <row r="572" spans="1:4" ht="12.75">
      <c r="A572" s="7" t="s">
        <v>66</v>
      </c>
      <c r="B572" s="59">
        <v>200.5258795</v>
      </c>
      <c r="C572" s="59">
        <v>53.1672634</v>
      </c>
      <c r="D572" s="68">
        <f t="shared" si="22"/>
        <v>253.6931429</v>
      </c>
    </row>
    <row r="573" spans="1:4" ht="12.75">
      <c r="A573" s="58" t="s">
        <v>39</v>
      </c>
      <c r="B573" s="59">
        <v>24.4105444</v>
      </c>
      <c r="C573" s="59">
        <v>3.6591957</v>
      </c>
      <c r="D573" s="68">
        <f t="shared" si="22"/>
        <v>28.0697401</v>
      </c>
    </row>
    <row r="574" spans="1:4" ht="12.75">
      <c r="A574" s="7" t="s">
        <v>67</v>
      </c>
      <c r="B574" s="59">
        <v>17.4295284</v>
      </c>
      <c r="C574" s="59">
        <v>7.0917034</v>
      </c>
      <c r="D574" s="68">
        <f t="shared" si="22"/>
        <v>24.5212318</v>
      </c>
    </row>
    <row r="575" spans="1:4" ht="12.75">
      <c r="A575" s="7" t="s">
        <v>41</v>
      </c>
      <c r="B575" s="59">
        <v>0.118445</v>
      </c>
      <c r="C575" s="59">
        <v>0.1212689</v>
      </c>
      <c r="D575" s="68">
        <f t="shared" si="22"/>
        <v>0.23971389999999998</v>
      </c>
    </row>
    <row r="576" spans="1:4" ht="12.75">
      <c r="A576" s="7" t="s">
        <v>42</v>
      </c>
      <c r="B576" s="59">
        <v>4.091753</v>
      </c>
      <c r="C576" s="59">
        <v>2.5262189</v>
      </c>
      <c r="D576" s="68">
        <f t="shared" si="22"/>
        <v>6.6179719</v>
      </c>
    </row>
    <row r="577" spans="1:4" ht="16.5" customHeight="1">
      <c r="A577" s="6" t="s">
        <v>64</v>
      </c>
      <c r="B577" s="69"/>
      <c r="C577" s="69"/>
      <c r="D577" s="68"/>
    </row>
    <row r="578" spans="1:4" ht="12.75">
      <c r="A578" s="7" t="s">
        <v>66</v>
      </c>
      <c r="B578" s="59">
        <v>142.0491485</v>
      </c>
      <c r="C578" s="59">
        <v>36.5033066</v>
      </c>
      <c r="D578" s="68">
        <f t="shared" si="22"/>
        <v>178.5524551</v>
      </c>
    </row>
    <row r="579" spans="1:4" ht="12.75">
      <c r="A579" s="58" t="s">
        <v>39</v>
      </c>
      <c r="B579" s="59">
        <v>15.3164921</v>
      </c>
      <c r="C579" s="59">
        <v>2.7456127</v>
      </c>
      <c r="D579" s="68">
        <f t="shared" si="22"/>
        <v>18.0621048</v>
      </c>
    </row>
    <row r="580" spans="1:4" ht="12.75">
      <c r="A580" s="7" t="s">
        <v>67</v>
      </c>
      <c r="B580" s="59">
        <v>12.9471476</v>
      </c>
      <c r="C580" s="59">
        <v>4.8403525</v>
      </c>
      <c r="D580" s="68">
        <f t="shared" si="22"/>
        <v>17.7875001</v>
      </c>
    </row>
    <row r="581" spans="1:4" ht="12.75">
      <c r="A581" s="7" t="s">
        <v>41</v>
      </c>
      <c r="B581" s="59">
        <v>0.062083</v>
      </c>
      <c r="C581" s="59">
        <v>0.117391</v>
      </c>
      <c r="D581" s="68">
        <f t="shared" si="22"/>
        <v>0.179474</v>
      </c>
    </row>
    <row r="582" spans="1:4" ht="12.75">
      <c r="A582" s="7" t="s">
        <v>42</v>
      </c>
      <c r="B582" s="59">
        <v>3.508992</v>
      </c>
      <c r="C582" s="59">
        <v>1.448555</v>
      </c>
      <c r="D582" s="68">
        <f t="shared" si="22"/>
        <v>4.957547</v>
      </c>
    </row>
    <row r="583" spans="1:4" ht="16.5" customHeight="1">
      <c r="A583" s="6" t="s">
        <v>61</v>
      </c>
      <c r="B583" s="69"/>
      <c r="C583" s="69"/>
      <c r="D583" s="68"/>
    </row>
    <row r="584" spans="1:4" ht="12.75">
      <c r="A584" s="7" t="s">
        <v>66</v>
      </c>
      <c r="B584" s="59">
        <v>84.3951172</v>
      </c>
      <c r="C584" s="59">
        <v>23.5557408</v>
      </c>
      <c r="D584" s="68">
        <f t="shared" si="22"/>
        <v>107.950858</v>
      </c>
    </row>
    <row r="585" spans="1:4" ht="12.75">
      <c r="A585" s="58" t="s">
        <v>39</v>
      </c>
      <c r="B585" s="59">
        <v>6.6053522</v>
      </c>
      <c r="C585" s="59">
        <v>1.5152585</v>
      </c>
      <c r="D585" s="68">
        <f t="shared" si="22"/>
        <v>8.1206107</v>
      </c>
    </row>
    <row r="586" spans="1:4" ht="12.75">
      <c r="A586" s="7" t="s">
        <v>67</v>
      </c>
      <c r="B586" s="59">
        <v>8.0202876</v>
      </c>
      <c r="C586" s="59">
        <v>3.0295448</v>
      </c>
      <c r="D586" s="68">
        <f t="shared" si="22"/>
        <v>11.0498324</v>
      </c>
    </row>
    <row r="587" spans="1:4" ht="12.75">
      <c r="A587" s="7" t="s">
        <v>41</v>
      </c>
      <c r="B587" s="59">
        <v>0.105294</v>
      </c>
      <c r="C587" s="59">
        <v>0.051374</v>
      </c>
      <c r="D587" s="68">
        <f t="shared" si="22"/>
        <v>0.156668</v>
      </c>
    </row>
    <row r="588" spans="1:4" ht="12.75">
      <c r="A588" s="7" t="s">
        <v>42</v>
      </c>
      <c r="B588" s="59">
        <v>2.02589</v>
      </c>
      <c r="C588" s="59">
        <v>0.847616</v>
      </c>
      <c r="D588" s="68">
        <f t="shared" si="22"/>
        <v>2.873506</v>
      </c>
    </row>
    <row r="589" spans="1:4" ht="16.5" customHeight="1">
      <c r="A589" s="6" t="s">
        <v>62</v>
      </c>
      <c r="B589" s="69"/>
      <c r="C589" s="69"/>
      <c r="D589" s="68"/>
    </row>
    <row r="590" spans="1:4" ht="12.75">
      <c r="A590" s="7" t="s">
        <v>66</v>
      </c>
      <c r="B590" s="59">
        <v>32.4876608</v>
      </c>
      <c r="C590" s="59">
        <v>11.6279948</v>
      </c>
      <c r="D590" s="68">
        <f t="shared" si="22"/>
        <v>44.1156556</v>
      </c>
    </row>
    <row r="591" spans="1:4" ht="12.75">
      <c r="A591" s="58" t="s">
        <v>39</v>
      </c>
      <c r="B591" s="59">
        <v>1.2391157</v>
      </c>
      <c r="C591" s="59">
        <v>0.6862208</v>
      </c>
      <c r="D591" s="68">
        <f t="shared" si="22"/>
        <v>1.9253364999999998</v>
      </c>
    </row>
    <row r="592" spans="1:4" ht="12.75">
      <c r="A592" s="7" t="s">
        <v>67</v>
      </c>
      <c r="B592" s="59">
        <v>2.8653308</v>
      </c>
      <c r="C592" s="59">
        <v>1.3879979</v>
      </c>
      <c r="D592" s="68">
        <f t="shared" si="22"/>
        <v>4.2533287</v>
      </c>
    </row>
    <row r="593" spans="1:4" ht="12.75">
      <c r="A593" s="7" t="s">
        <v>41</v>
      </c>
      <c r="B593" s="59">
        <v>0.039828</v>
      </c>
      <c r="C593" s="59">
        <v>0.013857</v>
      </c>
      <c r="D593" s="68">
        <f t="shared" si="22"/>
        <v>0.053685000000000004</v>
      </c>
    </row>
    <row r="594" spans="1:4" ht="12.75">
      <c r="A594" s="7" t="s">
        <v>42</v>
      </c>
      <c r="B594" s="59">
        <v>0.565124</v>
      </c>
      <c r="C594" s="59">
        <v>0.329075</v>
      </c>
      <c r="D594" s="68">
        <f t="shared" si="22"/>
        <v>0.894199</v>
      </c>
    </row>
    <row r="595" spans="1:4" ht="16.5" customHeight="1">
      <c r="A595" s="6" t="s">
        <v>5</v>
      </c>
      <c r="B595" s="69"/>
      <c r="C595" s="69"/>
      <c r="D595" s="68"/>
    </row>
    <row r="596" spans="1:4" ht="12.75">
      <c r="A596" s="7" t="s">
        <v>66</v>
      </c>
      <c r="B596" s="59">
        <f>B560+B566+B572+B578+B584+B590</f>
        <v>952.7257372999999</v>
      </c>
      <c r="C596" s="59">
        <f aca="true" t="shared" si="23" ref="B596:C598">C560+C566+C572+C578+C584+C590</f>
        <v>328.24482170000005</v>
      </c>
      <c r="D596" s="68">
        <f>B596+C596</f>
        <v>1280.9705589999999</v>
      </c>
    </row>
    <row r="597" spans="1:4" ht="12.75">
      <c r="A597" s="58" t="s">
        <v>39</v>
      </c>
      <c r="B597" s="59">
        <f t="shared" si="23"/>
        <v>91.3998825</v>
      </c>
      <c r="C597" s="59">
        <f>C561+C567+C573+C579+C585+C591</f>
        <v>14.478789599999999</v>
      </c>
      <c r="D597" s="68">
        <f>B597+C597</f>
        <v>105.8786721</v>
      </c>
    </row>
    <row r="598" spans="1:4" ht="12.75">
      <c r="A598" s="7" t="s">
        <v>67</v>
      </c>
      <c r="B598" s="59">
        <f t="shared" si="23"/>
        <v>93.06904929999999</v>
      </c>
      <c r="C598" s="59">
        <f t="shared" si="23"/>
        <v>47.60861150000001</v>
      </c>
      <c r="D598" s="68">
        <f>B598+C598</f>
        <v>140.6776608</v>
      </c>
    </row>
    <row r="599" spans="1:4" ht="12.75">
      <c r="A599" s="7" t="s">
        <v>41</v>
      </c>
      <c r="B599" s="59">
        <f>B563+B569+B575+B581+B587+B593</f>
        <v>0.5572539999999999</v>
      </c>
      <c r="C599" s="59">
        <f>C563+C569+C575+C581+C587+C593</f>
        <v>0.5240179</v>
      </c>
      <c r="D599" s="68">
        <f>B599+C599</f>
        <v>1.0812719</v>
      </c>
    </row>
    <row r="600" spans="1:4" ht="12.75">
      <c r="A600" s="70" t="s">
        <v>42</v>
      </c>
      <c r="B600" s="61">
        <f>B564+B570+B576+B582+B588+B594</f>
        <v>16.8986019</v>
      </c>
      <c r="C600" s="61">
        <f>C564+C570+C576+C582+C588+C594</f>
        <v>11.5335557</v>
      </c>
      <c r="D600" s="61">
        <f>D564+D570+D576+D582+D588+D594</f>
        <v>28.432157599999996</v>
      </c>
    </row>
    <row r="601" spans="1:4" ht="48" customHeight="1">
      <c r="A601" s="89" t="s">
        <v>78</v>
      </c>
      <c r="B601" s="79"/>
      <c r="C601" s="79"/>
      <c r="D601" s="79"/>
    </row>
    <row r="602" spans="1:4" ht="12.75">
      <c r="A602" s="92"/>
      <c r="B602" s="80"/>
      <c r="C602" s="80"/>
      <c r="D602" s="80"/>
    </row>
    <row r="604" spans="1:4" ht="12.75">
      <c r="A604" s="117" t="s">
        <v>91</v>
      </c>
      <c r="B604" s="117"/>
      <c r="C604" s="117"/>
      <c r="D604" s="117"/>
    </row>
    <row r="605" spans="1:4" ht="27" customHeight="1">
      <c r="A605" s="20" t="s">
        <v>143</v>
      </c>
      <c r="B605" s="20"/>
      <c r="C605" s="20"/>
      <c r="D605" s="3"/>
    </row>
    <row r="606" spans="1:4" ht="15.75" customHeight="1">
      <c r="A606" s="5"/>
      <c r="B606" s="5" t="s">
        <v>3</v>
      </c>
      <c r="C606" s="5" t="s">
        <v>4</v>
      </c>
      <c r="D606" s="5" t="s">
        <v>5</v>
      </c>
    </row>
    <row r="607" spans="1:4" ht="16.5" customHeight="1">
      <c r="A607" s="6" t="s">
        <v>7</v>
      </c>
      <c r="B607" s="7"/>
      <c r="C607" s="7"/>
      <c r="D607" s="7"/>
    </row>
    <row r="608" spans="1:4" ht="12.75">
      <c r="A608" s="7" t="s">
        <v>92</v>
      </c>
      <c r="B608" s="9">
        <v>7676</v>
      </c>
      <c r="C608" s="9">
        <v>3944</v>
      </c>
      <c r="D608" s="10">
        <f>B608+C608</f>
        <v>11620</v>
      </c>
    </row>
    <row r="609" spans="1:4" ht="12.75">
      <c r="A609" s="58" t="s">
        <v>39</v>
      </c>
      <c r="B609" s="9">
        <v>3704</v>
      </c>
      <c r="C609" s="9">
        <v>980</v>
      </c>
      <c r="D609" s="10">
        <f aca="true" t="shared" si="24" ref="D609:D624">B609+C609</f>
        <v>4684</v>
      </c>
    </row>
    <row r="610" spans="1:4" ht="12.75">
      <c r="A610" s="7" t="s">
        <v>93</v>
      </c>
      <c r="B610" s="9">
        <v>3039</v>
      </c>
      <c r="C610" s="9">
        <v>1856</v>
      </c>
      <c r="D610" s="10">
        <f t="shared" si="24"/>
        <v>4895</v>
      </c>
    </row>
    <row r="611" spans="1:4" ht="12.75">
      <c r="A611" s="7" t="s">
        <v>41</v>
      </c>
      <c r="B611" s="9">
        <v>14</v>
      </c>
      <c r="C611" s="9">
        <v>8</v>
      </c>
      <c r="D611" s="10">
        <f t="shared" si="24"/>
        <v>22</v>
      </c>
    </row>
    <row r="612" spans="1:4" ht="12.75">
      <c r="A612" s="7" t="s">
        <v>42</v>
      </c>
      <c r="B612" s="9">
        <v>52</v>
      </c>
      <c r="C612" s="9">
        <v>53</v>
      </c>
      <c r="D612" s="10">
        <f t="shared" si="24"/>
        <v>105</v>
      </c>
    </row>
    <row r="613" spans="1:4" ht="16.5" customHeight="1">
      <c r="A613" s="6" t="s">
        <v>10</v>
      </c>
      <c r="B613" s="11"/>
      <c r="C613" s="11"/>
      <c r="D613" s="10"/>
    </row>
    <row r="614" spans="1:4" ht="12.75">
      <c r="A614" s="7" t="s">
        <v>92</v>
      </c>
      <c r="B614" s="9">
        <v>46462</v>
      </c>
      <c r="C614" s="9">
        <v>32667</v>
      </c>
      <c r="D614" s="10">
        <f t="shared" si="24"/>
        <v>79129</v>
      </c>
    </row>
    <row r="615" spans="1:4" ht="12.75">
      <c r="A615" s="58" t="s">
        <v>39</v>
      </c>
      <c r="B615" s="9">
        <v>12282</v>
      </c>
      <c r="C615" s="9">
        <v>2459</v>
      </c>
      <c r="D615" s="10">
        <f t="shared" si="24"/>
        <v>14741</v>
      </c>
    </row>
    <row r="616" spans="1:4" ht="12.75">
      <c r="A616" s="7" t="s">
        <v>93</v>
      </c>
      <c r="B616" s="9">
        <v>26622</v>
      </c>
      <c r="C616" s="9">
        <v>17613</v>
      </c>
      <c r="D616" s="10">
        <f t="shared" si="24"/>
        <v>44235</v>
      </c>
    </row>
    <row r="617" spans="1:4" ht="12.75">
      <c r="A617" s="7" t="s">
        <v>41</v>
      </c>
      <c r="B617" s="9">
        <v>1417</v>
      </c>
      <c r="C617" s="9">
        <v>841</v>
      </c>
      <c r="D617" s="10">
        <f t="shared" si="24"/>
        <v>2258</v>
      </c>
    </row>
    <row r="618" spans="1:4" ht="12.75">
      <c r="A618" s="7" t="s">
        <v>42</v>
      </c>
      <c r="B618" s="9">
        <v>1625</v>
      </c>
      <c r="C618" s="9">
        <v>1170</v>
      </c>
      <c r="D618" s="10">
        <f t="shared" si="24"/>
        <v>2795</v>
      </c>
    </row>
    <row r="619" spans="1:4" ht="16.5" customHeight="1">
      <c r="A619" s="6" t="s">
        <v>11</v>
      </c>
      <c r="B619" s="11"/>
      <c r="C619" s="11"/>
      <c r="D619" s="10"/>
    </row>
    <row r="620" spans="1:4" ht="12.75">
      <c r="A620" s="7" t="s">
        <v>92</v>
      </c>
      <c r="B620" s="9">
        <v>189237</v>
      </c>
      <c r="C620" s="9">
        <v>131272</v>
      </c>
      <c r="D620" s="10">
        <f t="shared" si="24"/>
        <v>320509</v>
      </c>
    </row>
    <row r="621" spans="1:4" ht="12.75">
      <c r="A621" s="58" t="s">
        <v>39</v>
      </c>
      <c r="B621" s="9">
        <v>36292</v>
      </c>
      <c r="C621" s="9">
        <v>8154</v>
      </c>
      <c r="D621" s="10">
        <f t="shared" si="24"/>
        <v>44446</v>
      </c>
    </row>
    <row r="622" spans="1:4" ht="12.75">
      <c r="A622" s="7" t="s">
        <v>93</v>
      </c>
      <c r="B622" s="9">
        <v>135733</v>
      </c>
      <c r="C622" s="9">
        <v>93199</v>
      </c>
      <c r="D622" s="10">
        <f t="shared" si="24"/>
        <v>228932</v>
      </c>
    </row>
    <row r="623" spans="1:4" ht="12.75">
      <c r="A623" s="7" t="s">
        <v>41</v>
      </c>
      <c r="B623" s="9">
        <v>3863</v>
      </c>
      <c r="C623" s="9">
        <v>1873</v>
      </c>
      <c r="D623" s="10">
        <f t="shared" si="24"/>
        <v>5736</v>
      </c>
    </row>
    <row r="624" spans="1:4" ht="12.75">
      <c r="A624" s="7" t="s">
        <v>42</v>
      </c>
      <c r="B624" s="9">
        <v>11356</v>
      </c>
      <c r="C624" s="13">
        <v>7107</v>
      </c>
      <c r="D624" s="13">
        <f t="shared" si="24"/>
        <v>18463</v>
      </c>
    </row>
    <row r="625" spans="1:4" ht="15.75" customHeight="1">
      <c r="A625" s="63" t="s">
        <v>45</v>
      </c>
      <c r="B625" s="64"/>
      <c r="C625" s="64"/>
      <c r="D625" s="4"/>
    </row>
    <row r="626" spans="1:4" ht="12.75">
      <c r="A626" s="14"/>
      <c r="B626" s="14"/>
      <c r="C626" s="14"/>
      <c r="D626" s="14"/>
    </row>
    <row r="627" spans="1:4" ht="12.75">
      <c r="A627" s="14"/>
      <c r="B627" s="14"/>
      <c r="C627" s="14"/>
      <c r="D627" s="14"/>
    </row>
    <row r="629" spans="1:4" ht="12.75">
      <c r="A629" s="117" t="s">
        <v>94</v>
      </c>
      <c r="B629" s="118"/>
      <c r="C629" s="118"/>
      <c r="D629" s="118"/>
    </row>
    <row r="630" spans="1:4" ht="27.75" customHeight="1">
      <c r="A630" s="20" t="s">
        <v>144</v>
      </c>
      <c r="B630" s="102"/>
      <c r="C630" s="102"/>
      <c r="D630" s="103"/>
    </row>
    <row r="631" spans="1:4" ht="15.75" customHeight="1">
      <c r="A631" s="5"/>
      <c r="B631" s="5" t="s">
        <v>3</v>
      </c>
      <c r="C631" s="5" t="s">
        <v>4</v>
      </c>
      <c r="D631" s="5" t="s">
        <v>5</v>
      </c>
    </row>
    <row r="632" spans="1:4" ht="16.5" customHeight="1">
      <c r="A632" s="6" t="s">
        <v>7</v>
      </c>
      <c r="B632" s="59"/>
      <c r="C632" s="59"/>
      <c r="D632" s="59"/>
    </row>
    <row r="633" spans="1:4" ht="12.75">
      <c r="A633" s="7" t="s">
        <v>92</v>
      </c>
      <c r="B633" s="59">
        <v>63.8610029</v>
      </c>
      <c r="C633" s="59">
        <v>33.9979962</v>
      </c>
      <c r="D633" s="68">
        <f>B633+C633</f>
        <v>97.8589991</v>
      </c>
    </row>
    <row r="634" spans="1:4" ht="12.75">
      <c r="A634" s="58" t="s">
        <v>39</v>
      </c>
      <c r="B634" s="59">
        <v>8.7757126</v>
      </c>
      <c r="C634" s="59">
        <v>2.4437306</v>
      </c>
      <c r="D634" s="68">
        <f aca="true" t="shared" si="25" ref="D634:D653">B634+C634</f>
        <v>11.2194432</v>
      </c>
    </row>
    <row r="635" spans="1:4" ht="12.75">
      <c r="A635" s="7" t="s">
        <v>93</v>
      </c>
      <c r="B635" s="59">
        <v>45.3570232</v>
      </c>
      <c r="C635" s="59">
        <v>29.3612921</v>
      </c>
      <c r="D635" s="68">
        <f t="shared" si="25"/>
        <v>74.7183153</v>
      </c>
    </row>
    <row r="636" spans="1:4" ht="12.75">
      <c r="A636" s="7" t="s">
        <v>41</v>
      </c>
      <c r="B636" s="59">
        <v>0.0584104</v>
      </c>
      <c r="C636" s="59">
        <v>0.0395513</v>
      </c>
      <c r="D636" s="68">
        <f t="shared" si="25"/>
        <v>0.0979617</v>
      </c>
    </row>
    <row r="637" spans="1:4" ht="12.75">
      <c r="A637" s="7" t="s">
        <v>42</v>
      </c>
      <c r="B637" s="59">
        <v>0.2351135</v>
      </c>
      <c r="C637" s="59">
        <v>0.303231</v>
      </c>
      <c r="D637" s="68">
        <f t="shared" si="25"/>
        <v>0.5383445</v>
      </c>
    </row>
    <row r="638" spans="1:4" ht="16.5" customHeight="1">
      <c r="A638" s="6" t="s">
        <v>10</v>
      </c>
      <c r="B638" s="69"/>
      <c r="C638" s="69"/>
      <c r="D638" s="68"/>
    </row>
    <row r="639" spans="1:4" ht="12.75">
      <c r="A639" s="7" t="s">
        <v>92</v>
      </c>
      <c r="B639" s="59">
        <v>583.7646451</v>
      </c>
      <c r="C639" s="59">
        <v>410.0437402</v>
      </c>
      <c r="D639" s="68">
        <f t="shared" si="25"/>
        <v>993.8083853</v>
      </c>
    </row>
    <row r="640" spans="1:4" ht="12.75">
      <c r="A640" s="58" t="s">
        <v>39</v>
      </c>
      <c r="B640" s="59">
        <v>40.7119819</v>
      </c>
      <c r="C640" s="59">
        <v>7.5227822</v>
      </c>
      <c r="D640" s="68">
        <f t="shared" si="25"/>
        <v>48.2347641</v>
      </c>
    </row>
    <row r="641" spans="1:4" ht="12.75">
      <c r="A641" s="7" t="s">
        <v>93</v>
      </c>
      <c r="B641" s="59">
        <v>662.0342753</v>
      </c>
      <c r="C641" s="59">
        <v>429.1242159</v>
      </c>
      <c r="D641" s="68">
        <f t="shared" si="25"/>
        <v>1091.1584912</v>
      </c>
    </row>
    <row r="642" spans="1:4" ht="12.75">
      <c r="A642" s="7" t="s">
        <v>41</v>
      </c>
      <c r="B642" s="59">
        <v>28.6630453</v>
      </c>
      <c r="C642" s="59">
        <v>16.2842914</v>
      </c>
      <c r="D642" s="68">
        <f t="shared" si="25"/>
        <v>44.9473367</v>
      </c>
    </row>
    <row r="643" spans="1:4" ht="12.75">
      <c r="A643" s="7" t="s">
        <v>42</v>
      </c>
      <c r="B643" s="59">
        <v>14.1296149</v>
      </c>
      <c r="C643" s="59">
        <v>10.4369466</v>
      </c>
      <c r="D643" s="68">
        <f t="shared" si="25"/>
        <v>24.5665615</v>
      </c>
    </row>
    <row r="644" spans="1:4" ht="16.5" customHeight="1">
      <c r="A644" s="6" t="s">
        <v>11</v>
      </c>
      <c r="B644" s="69"/>
      <c r="C644" s="69"/>
      <c r="D644" s="68"/>
    </row>
    <row r="645" spans="1:4" ht="12.75">
      <c r="A645" s="7" t="s">
        <v>92</v>
      </c>
      <c r="B645" s="59">
        <v>3632.9920538</v>
      </c>
      <c r="C645" s="59">
        <v>2508.1625074</v>
      </c>
      <c r="D645" s="68">
        <f t="shared" si="25"/>
        <v>6141.1545612</v>
      </c>
    </row>
    <row r="646" spans="1:4" ht="12.75">
      <c r="A646" s="58" t="s">
        <v>39</v>
      </c>
      <c r="B646" s="59">
        <v>188.4813643</v>
      </c>
      <c r="C646" s="59">
        <v>36.8333172</v>
      </c>
      <c r="D646" s="68">
        <f t="shared" si="25"/>
        <v>225.3146815</v>
      </c>
    </row>
    <row r="647" spans="1:4" ht="12.75">
      <c r="A647" s="7" t="s">
        <v>93</v>
      </c>
      <c r="B647" s="59">
        <v>4926.3781019</v>
      </c>
      <c r="C647" s="59">
        <v>3346.8201768</v>
      </c>
      <c r="D647" s="68">
        <f t="shared" si="25"/>
        <v>8273.1982787</v>
      </c>
    </row>
    <row r="648" spans="1:4" ht="12.75">
      <c r="A648" s="7" t="s">
        <v>41</v>
      </c>
      <c r="B648" s="59">
        <v>46.1167484</v>
      </c>
      <c r="C648" s="59">
        <v>34.3703946</v>
      </c>
      <c r="D648" s="68">
        <f t="shared" si="25"/>
        <v>80.487143</v>
      </c>
    </row>
    <row r="649" spans="1:4" ht="12.75">
      <c r="A649" s="7" t="s">
        <v>42</v>
      </c>
      <c r="B649" s="59">
        <v>131.0223114</v>
      </c>
      <c r="C649" s="59">
        <v>79.1116719</v>
      </c>
      <c r="D649" s="68">
        <f t="shared" si="25"/>
        <v>210.1339833</v>
      </c>
    </row>
    <row r="650" spans="1:4" ht="16.5" customHeight="1">
      <c r="A650" s="6" t="s">
        <v>5</v>
      </c>
      <c r="B650" s="69"/>
      <c r="C650" s="69"/>
      <c r="D650" s="68"/>
    </row>
    <row r="651" spans="1:4" ht="12.75">
      <c r="A651" s="7" t="s">
        <v>92</v>
      </c>
      <c r="B651" s="59">
        <f>B633+B639+B645</f>
        <v>4280.6177018</v>
      </c>
      <c r="C651" s="59">
        <f>C633+C639+C645</f>
        <v>2952.2042438</v>
      </c>
      <c r="D651" s="68">
        <f t="shared" si="25"/>
        <v>7232.8219456</v>
      </c>
    </row>
    <row r="652" spans="1:4" ht="12.75">
      <c r="A652" s="58" t="s">
        <v>39</v>
      </c>
      <c r="B652" s="59">
        <f>B634+B640+B646</f>
        <v>237.9690588</v>
      </c>
      <c r="C652" s="59">
        <f>C634+C640+C646</f>
        <v>46.79983</v>
      </c>
      <c r="D652" s="68">
        <f t="shared" si="25"/>
        <v>284.7688888</v>
      </c>
    </row>
    <row r="653" spans="1:4" ht="12.75">
      <c r="A653" s="7" t="s">
        <v>93</v>
      </c>
      <c r="B653" s="59">
        <f aca="true" t="shared" si="26" ref="B653:C655">B635+B641+B647</f>
        <v>5633.7694003999995</v>
      </c>
      <c r="C653" s="59">
        <f t="shared" si="26"/>
        <v>3805.3056848</v>
      </c>
      <c r="D653" s="68">
        <f t="shared" si="25"/>
        <v>9439.0750852</v>
      </c>
    </row>
    <row r="654" spans="1:4" ht="12.75">
      <c r="A654" s="7" t="s">
        <v>41</v>
      </c>
      <c r="B654" s="59">
        <f t="shared" si="26"/>
        <v>74.8382041</v>
      </c>
      <c r="C654" s="59">
        <f t="shared" si="26"/>
        <v>50.6942373</v>
      </c>
      <c r="D654" s="59">
        <f>D636+D642+D648</f>
        <v>125.53244140000001</v>
      </c>
    </row>
    <row r="655" spans="1:4" ht="12.75">
      <c r="A655" s="70" t="s">
        <v>42</v>
      </c>
      <c r="B655" s="61">
        <f t="shared" si="26"/>
        <v>145.3870398</v>
      </c>
      <c r="C655" s="61">
        <f t="shared" si="26"/>
        <v>89.8518495</v>
      </c>
      <c r="D655" s="61">
        <f>D637+D643+D649</f>
        <v>235.2388893</v>
      </c>
    </row>
    <row r="656" spans="1:4" ht="49.5" customHeight="1">
      <c r="A656" s="89" t="s">
        <v>78</v>
      </c>
      <c r="B656" s="79"/>
      <c r="C656" s="79"/>
      <c r="D656" s="79"/>
    </row>
    <row r="659" spans="1:4" ht="12.75">
      <c r="A659" s="117" t="s">
        <v>95</v>
      </c>
      <c r="B659" s="117"/>
      <c r="C659" s="117"/>
      <c r="D659" s="117"/>
    </row>
    <row r="660" spans="1:4" ht="27.75" customHeight="1">
      <c r="A660" s="3" t="s">
        <v>145</v>
      </c>
      <c r="B660" s="67"/>
      <c r="C660" s="67"/>
      <c r="D660" s="72"/>
    </row>
    <row r="661" spans="1:4" ht="15.75" customHeight="1">
      <c r="A661" s="5"/>
      <c r="B661" s="5" t="s">
        <v>3</v>
      </c>
      <c r="C661" s="5" t="s">
        <v>4</v>
      </c>
      <c r="D661" s="5" t="s">
        <v>5</v>
      </c>
    </row>
    <row r="662" spans="1:4" ht="16.5" customHeight="1">
      <c r="A662" s="6" t="s">
        <v>72</v>
      </c>
      <c r="B662" s="7"/>
      <c r="C662" s="7"/>
      <c r="D662" s="7"/>
    </row>
    <row r="663" spans="1:4" ht="12.75">
      <c r="A663" s="7" t="s">
        <v>92</v>
      </c>
      <c r="B663" s="9">
        <v>12391</v>
      </c>
      <c r="C663" s="9">
        <v>7877</v>
      </c>
      <c r="D663" s="10">
        <f>B663+C663</f>
        <v>20268</v>
      </c>
    </row>
    <row r="664" spans="1:4" ht="12.75">
      <c r="A664" s="58" t="s">
        <v>39</v>
      </c>
      <c r="B664" s="9">
        <v>2021</v>
      </c>
      <c r="C664" s="9">
        <v>442</v>
      </c>
      <c r="D664" s="10">
        <f aca="true" t="shared" si="27" ref="D664:D709">B664+C664</f>
        <v>2463</v>
      </c>
    </row>
    <row r="665" spans="1:4" ht="12.75">
      <c r="A665" s="7" t="s">
        <v>93</v>
      </c>
      <c r="B665" s="9">
        <v>8327</v>
      </c>
      <c r="C665" s="9">
        <v>5490</v>
      </c>
      <c r="D665" s="10">
        <f t="shared" si="27"/>
        <v>13817</v>
      </c>
    </row>
    <row r="666" spans="1:4" ht="12.75">
      <c r="A666" s="7" t="s">
        <v>41</v>
      </c>
      <c r="B666" s="9">
        <v>255</v>
      </c>
      <c r="C666" s="9">
        <v>92</v>
      </c>
      <c r="D666" s="10">
        <f t="shared" si="27"/>
        <v>347</v>
      </c>
    </row>
    <row r="667" spans="1:4" ht="12.75">
      <c r="A667" s="7" t="s">
        <v>42</v>
      </c>
      <c r="B667" s="7">
        <v>533</v>
      </c>
      <c r="C667" s="7">
        <v>282</v>
      </c>
      <c r="D667" s="10">
        <f t="shared" si="27"/>
        <v>815</v>
      </c>
    </row>
    <row r="668" spans="1:4" ht="16.5" customHeight="1">
      <c r="A668" s="6" t="s">
        <v>73</v>
      </c>
      <c r="B668" s="119"/>
      <c r="C668" s="119"/>
      <c r="D668" s="10"/>
    </row>
    <row r="669" spans="1:4" ht="12.75">
      <c r="A669" s="7" t="s">
        <v>92</v>
      </c>
      <c r="B669" s="9">
        <v>32820</v>
      </c>
      <c r="C669" s="9">
        <v>19252</v>
      </c>
      <c r="D669" s="10">
        <f t="shared" si="27"/>
        <v>52072</v>
      </c>
    </row>
    <row r="670" spans="1:4" ht="12.75">
      <c r="A670" s="58" t="s">
        <v>39</v>
      </c>
      <c r="B670" s="9">
        <v>12156</v>
      </c>
      <c r="C670" s="9">
        <v>2536</v>
      </c>
      <c r="D670" s="10">
        <f t="shared" si="27"/>
        <v>14692</v>
      </c>
    </row>
    <row r="671" spans="1:4" ht="12.75">
      <c r="A671" s="7" t="s">
        <v>93</v>
      </c>
      <c r="B671" s="9">
        <v>17991</v>
      </c>
      <c r="C671" s="9">
        <v>10458</v>
      </c>
      <c r="D671" s="10">
        <f t="shared" si="27"/>
        <v>28449</v>
      </c>
    </row>
    <row r="672" spans="1:4" ht="12.75">
      <c r="A672" s="7" t="s">
        <v>41</v>
      </c>
      <c r="B672" s="9">
        <v>108</v>
      </c>
      <c r="C672" s="9">
        <v>109</v>
      </c>
      <c r="D672" s="10">
        <f t="shared" si="27"/>
        <v>217</v>
      </c>
    </row>
    <row r="673" spans="1:4" ht="12.75">
      <c r="A673" s="7" t="s">
        <v>42</v>
      </c>
      <c r="B673" s="9">
        <v>1158</v>
      </c>
      <c r="C673" s="9">
        <v>877</v>
      </c>
      <c r="D673" s="10">
        <f t="shared" si="27"/>
        <v>2035</v>
      </c>
    </row>
    <row r="674" spans="1:4" ht="16.5" customHeight="1">
      <c r="A674" s="6" t="s">
        <v>74</v>
      </c>
      <c r="B674" s="11"/>
      <c r="C674" s="11"/>
      <c r="D674" s="10"/>
    </row>
    <row r="675" spans="1:4" ht="12.75">
      <c r="A675" s="7" t="s">
        <v>92</v>
      </c>
      <c r="B675" s="9">
        <v>3459</v>
      </c>
      <c r="C675" s="9">
        <v>4543</v>
      </c>
      <c r="D675" s="10">
        <f t="shared" si="27"/>
        <v>8002</v>
      </c>
    </row>
    <row r="676" spans="1:4" ht="12.75">
      <c r="A676" s="58" t="s">
        <v>39</v>
      </c>
      <c r="B676" s="9">
        <v>237</v>
      </c>
      <c r="C676" s="9">
        <v>44</v>
      </c>
      <c r="D676" s="10">
        <f t="shared" si="27"/>
        <v>281</v>
      </c>
    </row>
    <row r="677" spans="1:4" ht="12.75">
      <c r="A677" s="7" t="s">
        <v>93</v>
      </c>
      <c r="B677" s="9">
        <v>780</v>
      </c>
      <c r="C677" s="9">
        <v>948</v>
      </c>
      <c r="D677" s="10">
        <f>B677+C677</f>
        <v>1728</v>
      </c>
    </row>
    <row r="678" spans="1:4" ht="12.75">
      <c r="A678" s="7" t="s">
        <v>41</v>
      </c>
      <c r="B678" s="74" t="s">
        <v>33</v>
      </c>
      <c r="C678" s="9">
        <v>4</v>
      </c>
      <c r="D678" s="10">
        <f>SUM(B678:C678)</f>
        <v>4</v>
      </c>
    </row>
    <row r="679" spans="1:4" ht="12.75">
      <c r="A679" s="7" t="s">
        <v>42</v>
      </c>
      <c r="B679" s="74" t="s">
        <v>33</v>
      </c>
      <c r="C679" s="99">
        <v>3</v>
      </c>
      <c r="D679" s="10">
        <f>SUM(B679:C679)</f>
        <v>3</v>
      </c>
    </row>
    <row r="680" spans="1:4" ht="16.5" customHeight="1">
      <c r="A680" s="6" t="s">
        <v>96</v>
      </c>
      <c r="B680" s="11"/>
      <c r="C680" s="11"/>
      <c r="D680" s="10"/>
    </row>
    <row r="681" spans="1:4" ht="12.75">
      <c r="A681" s="7" t="s">
        <v>92</v>
      </c>
      <c r="B681" s="9">
        <v>2950</v>
      </c>
      <c r="C681" s="9">
        <v>1699</v>
      </c>
      <c r="D681" s="10">
        <f t="shared" si="27"/>
        <v>4649</v>
      </c>
    </row>
    <row r="682" spans="1:4" ht="12.75">
      <c r="A682" s="58" t="s">
        <v>39</v>
      </c>
      <c r="B682" s="9">
        <v>284</v>
      </c>
      <c r="C682" s="9">
        <v>71</v>
      </c>
      <c r="D682" s="10">
        <f t="shared" si="27"/>
        <v>355</v>
      </c>
    </row>
    <row r="683" spans="1:4" ht="12.75">
      <c r="A683" s="7" t="s">
        <v>93</v>
      </c>
      <c r="B683" s="9">
        <v>2327</v>
      </c>
      <c r="C683" s="9">
        <v>1413</v>
      </c>
      <c r="D683" s="10">
        <f t="shared" si="27"/>
        <v>3740</v>
      </c>
    </row>
    <row r="684" spans="1:4" ht="12.75">
      <c r="A684" s="7" t="s">
        <v>41</v>
      </c>
      <c r="B684" s="9">
        <v>1553</v>
      </c>
      <c r="C684" s="9">
        <v>1003</v>
      </c>
      <c r="D684" s="10">
        <f t="shared" si="27"/>
        <v>2556</v>
      </c>
    </row>
    <row r="685" spans="1:4" ht="12.75">
      <c r="A685" s="7" t="s">
        <v>42</v>
      </c>
      <c r="B685" s="9">
        <v>190</v>
      </c>
      <c r="C685" s="9">
        <v>152</v>
      </c>
      <c r="D685" s="10">
        <f t="shared" si="27"/>
        <v>342</v>
      </c>
    </row>
    <row r="686" spans="1:4" ht="16.5" customHeight="1">
      <c r="A686" s="6" t="s">
        <v>146</v>
      </c>
      <c r="B686" s="11"/>
      <c r="C686" s="11"/>
      <c r="D686" s="10"/>
    </row>
    <row r="687" spans="1:4" ht="12.75">
      <c r="A687" s="7" t="s">
        <v>92</v>
      </c>
      <c r="B687" s="9">
        <v>16694</v>
      </c>
      <c r="C687" s="9">
        <v>13896</v>
      </c>
      <c r="D687" s="10">
        <f t="shared" si="27"/>
        <v>30590</v>
      </c>
    </row>
    <row r="688" spans="1:4" ht="12.75">
      <c r="A688" s="58" t="s">
        <v>39</v>
      </c>
      <c r="B688" s="9">
        <v>5044</v>
      </c>
      <c r="C688" s="9">
        <v>1674</v>
      </c>
      <c r="D688" s="10">
        <f t="shared" si="27"/>
        <v>6718</v>
      </c>
    </row>
    <row r="689" spans="1:4" ht="12.75">
      <c r="A689" s="7" t="s">
        <v>93</v>
      </c>
      <c r="B689" s="9">
        <v>12475</v>
      </c>
      <c r="C689" s="9">
        <v>9674</v>
      </c>
      <c r="D689" s="10">
        <f t="shared" si="27"/>
        <v>22149</v>
      </c>
    </row>
    <row r="690" spans="1:4" ht="12.75">
      <c r="A690" s="7" t="s">
        <v>41</v>
      </c>
      <c r="B690" s="9">
        <v>594</v>
      </c>
      <c r="C690" s="9">
        <v>284</v>
      </c>
      <c r="D690" s="10">
        <f t="shared" si="27"/>
        <v>878</v>
      </c>
    </row>
    <row r="691" spans="1:4" ht="12.75">
      <c r="A691" s="7" t="s">
        <v>42</v>
      </c>
      <c r="B691" s="9">
        <v>2377</v>
      </c>
      <c r="C691" s="9">
        <v>1962</v>
      </c>
      <c r="D691" s="10">
        <f t="shared" si="27"/>
        <v>4339</v>
      </c>
    </row>
    <row r="692" spans="1:4" ht="16.5" customHeight="1">
      <c r="A692" s="6" t="s">
        <v>147</v>
      </c>
      <c r="B692" s="11"/>
      <c r="C692" s="11"/>
      <c r="D692" s="10"/>
    </row>
    <row r="693" spans="1:4" ht="12.75">
      <c r="A693" s="7" t="s">
        <v>92</v>
      </c>
      <c r="B693" s="9">
        <v>540</v>
      </c>
      <c r="C693" s="9">
        <v>774</v>
      </c>
      <c r="D693" s="10">
        <f>B693+C693</f>
        <v>1314</v>
      </c>
    </row>
    <row r="694" spans="1:4" ht="12.75">
      <c r="A694" s="58" t="s">
        <v>39</v>
      </c>
      <c r="B694" s="9">
        <v>182</v>
      </c>
      <c r="C694" s="9">
        <v>126</v>
      </c>
      <c r="D694" s="10">
        <f>B694+C694</f>
        <v>308</v>
      </c>
    </row>
    <row r="695" spans="1:4" ht="12.75">
      <c r="A695" s="7" t="s">
        <v>93</v>
      </c>
      <c r="B695" s="9">
        <v>338</v>
      </c>
      <c r="C695" s="9">
        <v>517</v>
      </c>
      <c r="D695" s="10">
        <f>B695+C695</f>
        <v>855</v>
      </c>
    </row>
    <row r="696" spans="1:4" ht="12.75">
      <c r="A696" s="7" t="s">
        <v>41</v>
      </c>
      <c r="B696" s="9">
        <v>18</v>
      </c>
      <c r="C696" s="9">
        <v>15</v>
      </c>
      <c r="D696" s="10">
        <f>B696+C696</f>
        <v>33</v>
      </c>
    </row>
    <row r="697" spans="1:4" ht="12.75">
      <c r="A697" s="7" t="s">
        <v>42</v>
      </c>
      <c r="B697" s="9">
        <v>67</v>
      </c>
      <c r="C697" s="9">
        <v>115</v>
      </c>
      <c r="D697" s="10">
        <f>B697+C697</f>
        <v>182</v>
      </c>
    </row>
    <row r="698" spans="1:4" ht="16.5" customHeight="1">
      <c r="A698" s="6" t="s">
        <v>75</v>
      </c>
      <c r="B698" s="11"/>
      <c r="C698" s="11"/>
      <c r="D698" s="10"/>
    </row>
    <row r="699" spans="1:4" ht="12.75">
      <c r="A699" s="7" t="s">
        <v>92</v>
      </c>
      <c r="B699" s="9">
        <v>169971</v>
      </c>
      <c r="C699" s="9">
        <v>115460</v>
      </c>
      <c r="D699" s="10">
        <f t="shared" si="27"/>
        <v>285431</v>
      </c>
    </row>
    <row r="700" spans="1:4" ht="12.75">
      <c r="A700" s="58" t="s">
        <v>39</v>
      </c>
      <c r="B700" s="9">
        <v>30472</v>
      </c>
      <c r="C700" s="9">
        <v>5925</v>
      </c>
      <c r="D700" s="10">
        <f t="shared" si="27"/>
        <v>36397</v>
      </c>
    </row>
    <row r="701" spans="1:4" ht="12.75">
      <c r="A701" s="7" t="s">
        <v>93</v>
      </c>
      <c r="B701" s="9">
        <v>120905</v>
      </c>
      <c r="C701" s="9">
        <v>81427</v>
      </c>
      <c r="D701" s="10">
        <f t="shared" si="27"/>
        <v>202332</v>
      </c>
    </row>
    <row r="702" spans="1:4" ht="12.75">
      <c r="A702" s="7" t="s">
        <v>41</v>
      </c>
      <c r="B702" s="9">
        <v>2507</v>
      </c>
      <c r="C702" s="9">
        <v>885</v>
      </c>
      <c r="D702" s="10">
        <f t="shared" si="27"/>
        <v>3392</v>
      </c>
    </row>
    <row r="703" spans="1:4" ht="12.75">
      <c r="A703" s="7" t="s">
        <v>42</v>
      </c>
      <c r="B703" s="9">
        <v>8545</v>
      </c>
      <c r="C703" s="9">
        <v>4539</v>
      </c>
      <c r="D703" s="10">
        <f t="shared" si="27"/>
        <v>13084</v>
      </c>
    </row>
    <row r="704" spans="1:4" ht="16.5" customHeight="1">
      <c r="A704" s="6" t="s">
        <v>148</v>
      </c>
      <c r="B704" s="11"/>
      <c r="C704" s="11"/>
      <c r="D704" s="10"/>
    </row>
    <row r="705" spans="1:4" ht="12.75">
      <c r="A705" s="7" t="s">
        <v>92</v>
      </c>
      <c r="B705" s="9">
        <v>1422</v>
      </c>
      <c r="C705" s="9">
        <v>2365</v>
      </c>
      <c r="D705" s="10">
        <f t="shared" si="27"/>
        <v>3787</v>
      </c>
    </row>
    <row r="706" spans="1:4" ht="12.75">
      <c r="A706" s="58" t="s">
        <v>39</v>
      </c>
      <c r="B706" s="9">
        <f>309+2</f>
        <v>311</v>
      </c>
      <c r="C706" s="9">
        <v>387</v>
      </c>
      <c r="D706" s="10">
        <f>B706+C706</f>
        <v>698</v>
      </c>
    </row>
    <row r="707" spans="1:4" ht="12.75">
      <c r="A707" s="7" t="s">
        <v>93</v>
      </c>
      <c r="B707" s="9">
        <v>1092</v>
      </c>
      <c r="C707" s="9">
        <v>1759</v>
      </c>
      <c r="D707" s="10">
        <f t="shared" si="27"/>
        <v>2851</v>
      </c>
    </row>
    <row r="708" spans="1:4" ht="12.75">
      <c r="A708" s="7" t="s">
        <v>41</v>
      </c>
      <c r="B708" s="9">
        <v>259</v>
      </c>
      <c r="C708" s="9">
        <v>334</v>
      </c>
      <c r="D708" s="10">
        <f t="shared" si="27"/>
        <v>593</v>
      </c>
    </row>
    <row r="709" spans="1:4" ht="12.75">
      <c r="A709" s="70" t="s">
        <v>42</v>
      </c>
      <c r="B709" s="13">
        <v>212</v>
      </c>
      <c r="C709" s="13">
        <v>418</v>
      </c>
      <c r="D709" s="13">
        <f t="shared" si="27"/>
        <v>630</v>
      </c>
    </row>
    <row r="710" spans="1:5" ht="126" customHeight="1">
      <c r="A710" s="120" t="s">
        <v>97</v>
      </c>
      <c r="B710" s="120"/>
      <c r="C710" s="120"/>
      <c r="D710" s="120"/>
      <c r="E710" s="120"/>
    </row>
    <row r="711" spans="1:4" ht="12.75">
      <c r="A711" s="42"/>
      <c r="B711" s="66"/>
      <c r="C711" s="66"/>
      <c r="D711" s="66"/>
    </row>
    <row r="712" spans="1:4" ht="12.75">
      <c r="A712" s="117" t="s">
        <v>98</v>
      </c>
      <c r="B712" s="117"/>
      <c r="C712" s="117"/>
      <c r="D712" s="117"/>
    </row>
    <row r="713" spans="1:4" ht="27.75" customHeight="1">
      <c r="A713" s="20" t="s">
        <v>149</v>
      </c>
      <c r="B713" s="90"/>
      <c r="C713" s="90"/>
      <c r="D713" s="90"/>
    </row>
    <row r="714" spans="1:4" ht="15.75" customHeight="1">
      <c r="A714" s="5"/>
      <c r="B714" s="5" t="s">
        <v>3</v>
      </c>
      <c r="C714" s="5" t="s">
        <v>4</v>
      </c>
      <c r="D714" s="5" t="s">
        <v>5</v>
      </c>
    </row>
    <row r="715" spans="1:4" ht="16.5" customHeight="1">
      <c r="A715" s="6" t="s">
        <v>72</v>
      </c>
      <c r="B715" s="59"/>
      <c r="C715" s="59"/>
      <c r="D715" s="59"/>
    </row>
    <row r="716" spans="1:4" ht="12" customHeight="1">
      <c r="A716" s="7" t="s">
        <v>92</v>
      </c>
      <c r="B716" s="59">
        <v>171.407514</v>
      </c>
      <c r="C716" s="59">
        <v>112.6292085</v>
      </c>
      <c r="D716" s="68">
        <f>B716+C716</f>
        <v>284.0367225</v>
      </c>
    </row>
    <row r="717" spans="1:4" ht="12" customHeight="1">
      <c r="A717" s="58" t="s">
        <v>39</v>
      </c>
      <c r="B717" s="59">
        <v>7.4950402</v>
      </c>
      <c r="C717" s="59">
        <v>1.4428251</v>
      </c>
      <c r="D717" s="68">
        <f aca="true" t="shared" si="28" ref="D717:D762">B717+C717</f>
        <v>8.9378653</v>
      </c>
    </row>
    <row r="718" spans="1:4" ht="12" customHeight="1">
      <c r="A718" s="7" t="s">
        <v>93</v>
      </c>
      <c r="B718" s="59">
        <v>218.2559413</v>
      </c>
      <c r="C718" s="59">
        <v>147.9269498</v>
      </c>
      <c r="D718" s="68">
        <f t="shared" si="28"/>
        <v>366.1828911</v>
      </c>
    </row>
    <row r="719" spans="1:4" ht="12" customHeight="1">
      <c r="A719" s="7" t="s">
        <v>41</v>
      </c>
      <c r="B719" s="59">
        <v>1.8332839</v>
      </c>
      <c r="C719" s="59">
        <v>0.5332522</v>
      </c>
      <c r="D719" s="68">
        <f t="shared" si="28"/>
        <v>2.3665361000000003</v>
      </c>
    </row>
    <row r="720" spans="1:4" ht="12" customHeight="1">
      <c r="A720" s="7" t="s">
        <v>42</v>
      </c>
      <c r="B720" s="59">
        <v>4.7885088</v>
      </c>
      <c r="C720" s="59">
        <v>2.4684</v>
      </c>
      <c r="D720" s="68">
        <f>B720+C720</f>
        <v>7.2569088</v>
      </c>
    </row>
    <row r="721" spans="1:4" ht="16.5" customHeight="1">
      <c r="A721" s="6" t="s">
        <v>73</v>
      </c>
      <c r="B721" s="69"/>
      <c r="C721" s="69"/>
      <c r="D721" s="68"/>
    </row>
    <row r="722" spans="1:4" ht="12" customHeight="1">
      <c r="A722" s="7" t="s">
        <v>92</v>
      </c>
      <c r="B722" s="59">
        <v>410.4209414</v>
      </c>
      <c r="C722" s="59">
        <v>229.3938779</v>
      </c>
      <c r="D722" s="68">
        <f t="shared" si="28"/>
        <v>639.8148193</v>
      </c>
    </row>
    <row r="723" spans="1:4" ht="12" customHeight="1">
      <c r="A723" s="58" t="s">
        <v>39</v>
      </c>
      <c r="B723" s="59">
        <v>42.3241217</v>
      </c>
      <c r="C723" s="59">
        <v>8.4739068</v>
      </c>
      <c r="D723" s="68">
        <f t="shared" si="28"/>
        <v>50.7980285</v>
      </c>
    </row>
    <row r="724" spans="1:4" ht="12" customHeight="1">
      <c r="A724" s="7" t="s">
        <v>93</v>
      </c>
      <c r="B724" s="59">
        <v>454.2099589</v>
      </c>
      <c r="C724" s="59">
        <v>248.0303067</v>
      </c>
      <c r="D724" s="68">
        <f t="shared" si="28"/>
        <v>702.2402656</v>
      </c>
    </row>
    <row r="725" spans="1:4" ht="12" customHeight="1">
      <c r="A725" s="7" t="s">
        <v>41</v>
      </c>
      <c r="B725" s="59">
        <v>0.7740388</v>
      </c>
      <c r="C725" s="59">
        <v>0.8622419</v>
      </c>
      <c r="D725" s="68">
        <f t="shared" si="28"/>
        <v>1.6362807</v>
      </c>
    </row>
    <row r="726" spans="1:4" ht="12" customHeight="1">
      <c r="A726" s="7" t="s">
        <v>42</v>
      </c>
      <c r="B726" s="59">
        <v>10.2729445</v>
      </c>
      <c r="C726" s="59">
        <v>8.0954891</v>
      </c>
      <c r="D726" s="68">
        <f>B726+C726</f>
        <v>18.3684336</v>
      </c>
    </row>
    <row r="727" spans="1:4" ht="16.5" customHeight="1">
      <c r="A727" s="6" t="s">
        <v>74</v>
      </c>
      <c r="B727" s="69"/>
      <c r="C727" s="69"/>
      <c r="D727" s="68"/>
    </row>
    <row r="728" spans="1:4" ht="12" customHeight="1">
      <c r="A728" s="7" t="s">
        <v>92</v>
      </c>
      <c r="B728" s="59">
        <v>48.3417489</v>
      </c>
      <c r="C728" s="59">
        <v>62.7412921</v>
      </c>
      <c r="D728" s="68">
        <f t="shared" si="28"/>
        <v>111.08304100000001</v>
      </c>
    </row>
    <row r="729" spans="1:4" ht="12" customHeight="1">
      <c r="A729" s="58" t="s">
        <v>39</v>
      </c>
      <c r="B729" s="59">
        <v>0.6815516</v>
      </c>
      <c r="C729" s="59">
        <v>0.117892</v>
      </c>
      <c r="D729" s="68">
        <f t="shared" si="28"/>
        <v>0.7994436</v>
      </c>
    </row>
    <row r="730" spans="1:4" ht="12" customHeight="1">
      <c r="A730" s="7" t="s">
        <v>93</v>
      </c>
      <c r="B730" s="59">
        <v>20.8270783</v>
      </c>
      <c r="C730" s="59">
        <v>24.9318608</v>
      </c>
      <c r="D730" s="68">
        <f t="shared" si="28"/>
        <v>45.7589391</v>
      </c>
    </row>
    <row r="731" spans="1:4" ht="12" customHeight="1">
      <c r="A731" s="7" t="s">
        <v>41</v>
      </c>
      <c r="B731" s="59">
        <v>0.008435</v>
      </c>
      <c r="C731" s="59">
        <v>0.016267</v>
      </c>
      <c r="D731" s="68">
        <f t="shared" si="28"/>
        <v>0.024702</v>
      </c>
    </row>
    <row r="732" spans="1:4" ht="12" customHeight="1">
      <c r="A732" s="7" t="s">
        <v>42</v>
      </c>
      <c r="B732" s="59">
        <v>0.016074</v>
      </c>
      <c r="C732" s="59">
        <v>0.017766</v>
      </c>
      <c r="D732" s="68">
        <f t="shared" si="28"/>
        <v>0.03384</v>
      </c>
    </row>
    <row r="733" spans="1:4" ht="16.5" customHeight="1">
      <c r="A733" s="6" t="s">
        <v>96</v>
      </c>
      <c r="B733" s="69"/>
      <c r="C733" s="69"/>
      <c r="D733" s="68"/>
    </row>
    <row r="734" spans="1:4" ht="12" customHeight="1">
      <c r="A734" s="7" t="s">
        <v>92</v>
      </c>
      <c r="B734" s="59">
        <v>42.8268445</v>
      </c>
      <c r="C734" s="59">
        <v>25.9333916</v>
      </c>
      <c r="D734" s="68">
        <f t="shared" si="28"/>
        <v>68.7602361</v>
      </c>
    </row>
    <row r="735" spans="1:4" ht="12" customHeight="1">
      <c r="A735" s="58" t="s">
        <v>39</v>
      </c>
      <c r="B735" s="59">
        <v>1.112165</v>
      </c>
      <c r="C735" s="59">
        <v>0.2618462</v>
      </c>
      <c r="D735" s="68">
        <f t="shared" si="28"/>
        <v>1.3740112</v>
      </c>
    </row>
    <row r="736" spans="1:4" ht="12" customHeight="1">
      <c r="A736" s="7" t="s">
        <v>93</v>
      </c>
      <c r="B736" s="59">
        <v>64.5358526</v>
      </c>
      <c r="C736" s="59">
        <v>41.018653</v>
      </c>
      <c r="D736" s="68">
        <f t="shared" si="28"/>
        <v>105.5545056</v>
      </c>
    </row>
    <row r="737" spans="1:4" ht="12" customHeight="1">
      <c r="A737" s="7" t="s">
        <v>41</v>
      </c>
      <c r="B737" s="59">
        <v>37.6928377</v>
      </c>
      <c r="C737" s="59">
        <v>26.415045</v>
      </c>
      <c r="D737" s="68">
        <f t="shared" si="28"/>
        <v>64.1078827</v>
      </c>
    </row>
    <row r="738" spans="1:4" ht="12" customHeight="1">
      <c r="A738" s="7" t="s">
        <v>42</v>
      </c>
      <c r="B738" s="59">
        <v>1.697902</v>
      </c>
      <c r="C738" s="59">
        <v>1.488977</v>
      </c>
      <c r="D738" s="68">
        <f t="shared" si="28"/>
        <v>3.1868790000000002</v>
      </c>
    </row>
    <row r="739" spans="1:4" ht="16.5" customHeight="1">
      <c r="A739" s="6" t="s">
        <v>146</v>
      </c>
      <c r="B739" s="69"/>
      <c r="C739" s="69"/>
      <c r="D739" s="68"/>
    </row>
    <row r="740" spans="1:4" ht="12" customHeight="1">
      <c r="A740" s="7" t="s">
        <v>92</v>
      </c>
      <c r="B740" s="59">
        <v>291.1446357</v>
      </c>
      <c r="C740" s="59">
        <v>238.9012354</v>
      </c>
      <c r="D740" s="68">
        <f t="shared" si="28"/>
        <v>530.0458711</v>
      </c>
    </row>
    <row r="741" spans="1:4" ht="12" customHeight="1">
      <c r="A741" s="58" t="s">
        <v>39</v>
      </c>
      <c r="B741" s="59">
        <v>24.7803044</v>
      </c>
      <c r="C741" s="59">
        <v>7.3326937</v>
      </c>
      <c r="D741" s="68">
        <f t="shared" si="28"/>
        <v>32.1129981</v>
      </c>
    </row>
    <row r="742" spans="1:4" ht="12" customHeight="1">
      <c r="A742" s="7" t="s">
        <v>93</v>
      </c>
      <c r="B742" s="59">
        <v>409.9691728</v>
      </c>
      <c r="C742" s="59">
        <v>313.3193877</v>
      </c>
      <c r="D742" s="68">
        <f t="shared" si="28"/>
        <v>723.2885605</v>
      </c>
    </row>
    <row r="743" spans="1:4" ht="12" customHeight="1">
      <c r="A743" s="7" t="s">
        <v>41</v>
      </c>
      <c r="B743" s="59">
        <v>4.6755136</v>
      </c>
      <c r="C743" s="59">
        <v>2.3678539</v>
      </c>
      <c r="D743" s="68">
        <f t="shared" si="28"/>
        <v>7.0433675000000004</v>
      </c>
    </row>
    <row r="744" spans="1:4" ht="12" customHeight="1">
      <c r="A744" s="7" t="s">
        <v>42</v>
      </c>
      <c r="B744" s="59">
        <v>26.0831818</v>
      </c>
      <c r="C744" s="59">
        <v>20.5957576</v>
      </c>
      <c r="D744" s="68">
        <f t="shared" si="28"/>
        <v>46.6789394</v>
      </c>
    </row>
    <row r="745" spans="1:4" ht="16.5" customHeight="1">
      <c r="A745" s="6" t="s">
        <v>147</v>
      </c>
      <c r="B745" s="69"/>
      <c r="C745" s="69"/>
      <c r="D745" s="68"/>
    </row>
    <row r="746" spans="1:4" ht="12" customHeight="1">
      <c r="A746" s="7" t="s">
        <v>92</v>
      </c>
      <c r="B746" s="59">
        <v>4.3858153</v>
      </c>
      <c r="C746" s="59">
        <v>6.4937766</v>
      </c>
      <c r="D746" s="68">
        <f>B746+C746</f>
        <v>10.879591900000001</v>
      </c>
    </row>
    <row r="747" spans="1:4" ht="12" customHeight="1">
      <c r="A747" s="58" t="s">
        <v>39</v>
      </c>
      <c r="B747" s="59">
        <v>0.4001005</v>
      </c>
      <c r="C747" s="59">
        <v>0.262266</v>
      </c>
      <c r="D747" s="68">
        <f>B747+C747</f>
        <v>0.6623665000000001</v>
      </c>
    </row>
    <row r="748" spans="1:4" ht="12" customHeight="1">
      <c r="A748" s="7" t="s">
        <v>93</v>
      </c>
      <c r="B748" s="59">
        <v>5.0257108</v>
      </c>
      <c r="C748" s="59">
        <v>7.9534336</v>
      </c>
      <c r="D748" s="68">
        <f>B748+C748</f>
        <v>12.9791444</v>
      </c>
    </row>
    <row r="749" spans="1:4" ht="12" customHeight="1">
      <c r="A749" s="7" t="s">
        <v>41</v>
      </c>
      <c r="B749" s="59">
        <v>0.0814553</v>
      </c>
      <c r="C749" s="59">
        <v>0.05939</v>
      </c>
      <c r="D749" s="68">
        <f>B749+C749</f>
        <v>0.1408453</v>
      </c>
    </row>
    <row r="750" spans="1:4" ht="12" customHeight="1">
      <c r="A750" s="7" t="s">
        <v>42</v>
      </c>
      <c r="B750" s="59">
        <v>0.327756</v>
      </c>
      <c r="C750" s="59">
        <v>0.6021983</v>
      </c>
      <c r="D750" s="68">
        <f>B750+C750</f>
        <v>0.9299542999999999</v>
      </c>
    </row>
    <row r="751" spans="1:4" ht="16.5" customHeight="1">
      <c r="A751" s="6" t="s">
        <v>75</v>
      </c>
      <c r="B751" s="69"/>
      <c r="C751" s="69"/>
      <c r="D751" s="68"/>
    </row>
    <row r="752" spans="1:4" ht="12" customHeight="1">
      <c r="A752" s="7" t="s">
        <v>92</v>
      </c>
      <c r="B752" s="59">
        <v>3284.1301673</v>
      </c>
      <c r="C752" s="59">
        <v>2229.2241407</v>
      </c>
      <c r="D752" s="68">
        <f t="shared" si="28"/>
        <v>5513.354308</v>
      </c>
    </row>
    <row r="753" spans="1:4" ht="12" customHeight="1">
      <c r="A753" s="58" t="s">
        <v>39</v>
      </c>
      <c r="B753" s="59">
        <v>159.4487633</v>
      </c>
      <c r="C753" s="59">
        <v>26.9201497</v>
      </c>
      <c r="D753" s="68">
        <f t="shared" si="28"/>
        <v>186.368913</v>
      </c>
    </row>
    <row r="754" spans="1:4" ht="12" customHeight="1">
      <c r="A754" s="7" t="s">
        <v>93</v>
      </c>
      <c r="B754" s="59">
        <v>4419.8078679</v>
      </c>
      <c r="C754" s="59">
        <v>2956.0217777</v>
      </c>
      <c r="D754" s="68">
        <f t="shared" si="28"/>
        <v>7375.8296456</v>
      </c>
    </row>
    <row r="755" spans="1:4" ht="12" customHeight="1">
      <c r="A755" s="7" t="s">
        <v>41</v>
      </c>
      <c r="B755" s="59">
        <v>21.4893279</v>
      </c>
      <c r="C755" s="59">
        <v>7.9694354</v>
      </c>
      <c r="D755" s="68">
        <f t="shared" si="28"/>
        <v>29.4587633</v>
      </c>
    </row>
    <row r="756" spans="1:4" ht="12" customHeight="1">
      <c r="A756" s="7" t="s">
        <v>42</v>
      </c>
      <c r="B756" s="59">
        <v>99.4530445</v>
      </c>
      <c r="C756" s="59">
        <v>51.2420555</v>
      </c>
      <c r="D756" s="68">
        <f t="shared" si="28"/>
        <v>150.6951</v>
      </c>
    </row>
    <row r="757" spans="1:4" ht="16.5" customHeight="1">
      <c r="A757" s="6" t="s">
        <v>148</v>
      </c>
      <c r="B757" s="69"/>
      <c r="C757" s="69"/>
      <c r="D757" s="68"/>
    </row>
    <row r="758" spans="1:4" ht="12" customHeight="1">
      <c r="A758" s="7" t="s">
        <v>92</v>
      </c>
      <c r="B758" s="59">
        <v>27.9600346</v>
      </c>
      <c r="C758" s="59">
        <v>46.8873209</v>
      </c>
      <c r="D758" s="68">
        <f t="shared" si="28"/>
        <v>74.84735549999999</v>
      </c>
    </row>
    <row r="759" spans="1:4" ht="12" customHeight="1">
      <c r="A759" s="58" t="s">
        <v>39</v>
      </c>
      <c r="B759" s="59">
        <f>0.000001*(1727012+6718)</f>
        <v>1.73373</v>
      </c>
      <c r="C759" s="59">
        <v>1.9882506</v>
      </c>
      <c r="D759" s="68">
        <f t="shared" si="28"/>
        <v>3.7219806</v>
      </c>
    </row>
    <row r="760" spans="1:4" ht="12" customHeight="1">
      <c r="A760" s="7" t="s">
        <v>93</v>
      </c>
      <c r="B760" s="59">
        <v>41.1378177</v>
      </c>
      <c r="C760" s="59">
        <v>66.1033155</v>
      </c>
      <c r="D760" s="68">
        <f t="shared" si="28"/>
        <v>107.2411332</v>
      </c>
    </row>
    <row r="761" spans="1:4" ht="12" customHeight="1">
      <c r="A761" s="7" t="s">
        <v>41</v>
      </c>
      <c r="B761" s="59">
        <v>8.283312</v>
      </c>
      <c r="C761" s="59">
        <v>12.470752</v>
      </c>
      <c r="D761" s="68">
        <f t="shared" si="28"/>
        <v>20.754064</v>
      </c>
    </row>
    <row r="762" spans="1:4" ht="12" customHeight="1">
      <c r="A762" s="7" t="s">
        <v>42</v>
      </c>
      <c r="B762" s="59">
        <v>2.747628</v>
      </c>
      <c r="C762" s="59">
        <v>5.341206</v>
      </c>
      <c r="D762" s="68">
        <f t="shared" si="28"/>
        <v>8.088834</v>
      </c>
    </row>
    <row r="763" spans="1:4" ht="16.5" customHeight="1">
      <c r="A763" s="6" t="s">
        <v>5</v>
      </c>
      <c r="B763" s="69"/>
      <c r="C763" s="69"/>
      <c r="D763" s="68"/>
    </row>
    <row r="764" spans="1:4" ht="12" customHeight="1">
      <c r="A764" s="7" t="s">
        <v>92</v>
      </c>
      <c r="B764" s="59">
        <f aca="true" t="shared" si="29" ref="B764:D766">B716+B722+B728+B734+B740+B752+B758+B746</f>
        <v>4280.6177017</v>
      </c>
      <c r="C764" s="59">
        <f t="shared" si="29"/>
        <v>2952.2042437</v>
      </c>
      <c r="D764" s="59">
        <f t="shared" si="29"/>
        <v>7232.821945400001</v>
      </c>
    </row>
    <row r="765" spans="1:4" ht="12" customHeight="1">
      <c r="A765" s="58" t="s">
        <v>39</v>
      </c>
      <c r="B765" s="59">
        <f t="shared" si="29"/>
        <v>237.9757767</v>
      </c>
      <c r="C765" s="59">
        <f t="shared" si="29"/>
        <v>46.799830099999994</v>
      </c>
      <c r="D765" s="59">
        <f t="shared" si="29"/>
        <v>284.7756068</v>
      </c>
    </row>
    <row r="766" spans="1:4" ht="12" customHeight="1">
      <c r="A766" s="7" t="s">
        <v>93</v>
      </c>
      <c r="B766" s="59">
        <f t="shared" si="29"/>
        <v>5633.7694003</v>
      </c>
      <c r="C766" s="59">
        <f t="shared" si="29"/>
        <v>3805.3056847999997</v>
      </c>
      <c r="D766" s="59">
        <f t="shared" si="29"/>
        <v>9439.0750851</v>
      </c>
    </row>
    <row r="767" spans="1:4" ht="12" customHeight="1">
      <c r="A767" s="7" t="s">
        <v>41</v>
      </c>
      <c r="B767" s="59">
        <f aca="true" t="shared" si="30" ref="B767:D768">B719+B725+B731+B737+B743+B755+B761+B749</f>
        <v>74.83820419999999</v>
      </c>
      <c r="C767" s="59">
        <f t="shared" si="30"/>
        <v>50.6942374</v>
      </c>
      <c r="D767" s="59">
        <f t="shared" si="30"/>
        <v>125.5324416</v>
      </c>
    </row>
    <row r="768" spans="1:4" ht="12" customHeight="1">
      <c r="A768" s="70" t="s">
        <v>42</v>
      </c>
      <c r="B768" s="61">
        <f t="shared" si="30"/>
        <v>145.38703959999998</v>
      </c>
      <c r="C768" s="61">
        <f t="shared" si="30"/>
        <v>89.85184949999999</v>
      </c>
      <c r="D768" s="61">
        <f t="shared" si="30"/>
        <v>235.2388891</v>
      </c>
    </row>
    <row r="769" spans="1:5" ht="123.75" customHeight="1">
      <c r="A769" s="62" t="s">
        <v>99</v>
      </c>
      <c r="B769" s="62"/>
      <c r="C769" s="62"/>
      <c r="D769" s="62"/>
      <c r="E769" s="62"/>
    </row>
    <row r="770" spans="1:4" ht="12.75">
      <c r="A770" s="42"/>
      <c r="B770" s="18"/>
      <c r="C770" s="18"/>
      <c r="D770" s="18"/>
    </row>
    <row r="771" spans="1:4" ht="12.75">
      <c r="A771" s="117" t="s">
        <v>100</v>
      </c>
      <c r="B771" s="117"/>
      <c r="C771" s="117"/>
      <c r="D771" s="117"/>
    </row>
    <row r="772" spans="1:4" ht="27.75" customHeight="1">
      <c r="A772" s="20" t="s">
        <v>150</v>
      </c>
      <c r="B772" s="20"/>
      <c r="C772" s="20"/>
      <c r="D772" s="3"/>
    </row>
    <row r="773" spans="1:4" ht="15.75" customHeight="1">
      <c r="A773" s="5"/>
      <c r="B773" s="5" t="s">
        <v>3</v>
      </c>
      <c r="C773" s="5" t="s">
        <v>4</v>
      </c>
      <c r="D773" s="5" t="s">
        <v>5</v>
      </c>
    </row>
    <row r="774" spans="1:4" ht="16.5" customHeight="1">
      <c r="A774" s="108" t="s">
        <v>80</v>
      </c>
      <c r="B774" s="7"/>
      <c r="C774" s="7"/>
      <c r="D774" s="7"/>
    </row>
    <row r="775" spans="1:4" ht="12.75">
      <c r="A775" s="7" t="s">
        <v>92</v>
      </c>
      <c r="B775" s="9">
        <v>20049</v>
      </c>
      <c r="C775" s="9">
        <v>9639</v>
      </c>
      <c r="D775" s="10">
        <f>B775+C775</f>
        <v>29688</v>
      </c>
    </row>
    <row r="776" spans="1:4" ht="12.75">
      <c r="A776" s="58" t="s">
        <v>39</v>
      </c>
      <c r="B776" s="9">
        <v>6535</v>
      </c>
      <c r="C776" s="9">
        <v>771</v>
      </c>
      <c r="D776" s="10">
        <f aca="true" t="shared" si="31" ref="D776:D787">B776+C776</f>
        <v>7306</v>
      </c>
    </row>
    <row r="777" spans="1:4" ht="12.75">
      <c r="A777" s="7" t="s">
        <v>93</v>
      </c>
      <c r="B777" s="9">
        <v>8966</v>
      </c>
      <c r="C777" s="9">
        <v>4466</v>
      </c>
      <c r="D777" s="10">
        <f t="shared" si="31"/>
        <v>13432</v>
      </c>
    </row>
    <row r="778" spans="1:4" ht="16.5" customHeight="1">
      <c r="A778" s="108" t="s">
        <v>81</v>
      </c>
      <c r="B778" s="11"/>
      <c r="C778" s="11"/>
      <c r="D778" s="10"/>
    </row>
    <row r="779" spans="1:4" ht="12.75">
      <c r="A779" s="7" t="s">
        <v>92</v>
      </c>
      <c r="B779" s="9">
        <v>12749</v>
      </c>
      <c r="C779" s="9">
        <v>7300</v>
      </c>
      <c r="D779" s="10">
        <f t="shared" si="31"/>
        <v>20049</v>
      </c>
    </row>
    <row r="780" spans="1:4" ht="12.75">
      <c r="A780" s="58" t="s">
        <v>39</v>
      </c>
      <c r="B780" s="9">
        <v>3507</v>
      </c>
      <c r="C780" s="9">
        <v>567</v>
      </c>
      <c r="D780" s="10">
        <f t="shared" si="31"/>
        <v>4074</v>
      </c>
    </row>
    <row r="781" spans="1:4" ht="12.75">
      <c r="A781" s="7" t="s">
        <v>93</v>
      </c>
      <c r="B781" s="9">
        <v>7262</v>
      </c>
      <c r="C781" s="9">
        <v>3985</v>
      </c>
      <c r="D781" s="10">
        <f t="shared" si="31"/>
        <v>11247</v>
      </c>
    </row>
    <row r="782" spans="1:4" ht="16.5" customHeight="1">
      <c r="A782" s="108" t="s">
        <v>82</v>
      </c>
      <c r="B782" s="11"/>
      <c r="C782" s="11"/>
      <c r="D782" s="10"/>
    </row>
    <row r="783" spans="1:4" ht="12.75">
      <c r="A783" s="7" t="s">
        <v>92</v>
      </c>
      <c r="B783" s="9">
        <v>218009</v>
      </c>
      <c r="C783" s="9">
        <v>154833</v>
      </c>
      <c r="D783" s="10">
        <f t="shared" si="31"/>
        <v>372842</v>
      </c>
    </row>
    <row r="784" spans="1:4" ht="12.75">
      <c r="A784" s="58" t="s">
        <v>39</v>
      </c>
      <c r="B784" s="9">
        <v>43881</v>
      </c>
      <c r="C784" s="9">
        <v>10280</v>
      </c>
      <c r="D784" s="10">
        <f t="shared" si="31"/>
        <v>54161</v>
      </c>
    </row>
    <row r="785" spans="1:4" ht="12.75">
      <c r="A785" s="7" t="s">
        <v>93</v>
      </c>
      <c r="B785" s="9">
        <v>153650</v>
      </c>
      <c r="C785" s="9">
        <v>106236</v>
      </c>
      <c r="D785" s="10">
        <f t="shared" si="31"/>
        <v>259886</v>
      </c>
    </row>
    <row r="786" spans="1:4" ht="12.75">
      <c r="A786" s="7" t="s">
        <v>41</v>
      </c>
      <c r="B786" s="9">
        <v>5237</v>
      </c>
      <c r="C786" s="9">
        <v>2700</v>
      </c>
      <c r="D786" s="10">
        <f t="shared" si="31"/>
        <v>7937</v>
      </c>
    </row>
    <row r="787" spans="1:4" ht="12.75">
      <c r="A787" s="70" t="s">
        <v>42</v>
      </c>
      <c r="B787" s="13">
        <v>12814</v>
      </c>
      <c r="C787" s="13">
        <v>8176</v>
      </c>
      <c r="D787" s="13">
        <f t="shared" si="31"/>
        <v>20990</v>
      </c>
    </row>
    <row r="788" spans="1:4" ht="15" customHeight="1">
      <c r="A788" s="89" t="s">
        <v>101</v>
      </c>
      <c r="B788" s="67"/>
      <c r="C788" s="67"/>
      <c r="D788" s="67"/>
    </row>
    <row r="789" spans="1:4" ht="12.75">
      <c r="A789" s="42"/>
      <c r="B789" s="66"/>
      <c r="C789" s="66"/>
      <c r="D789" s="66"/>
    </row>
    <row r="790" spans="1:4" ht="12.75">
      <c r="A790" s="42"/>
      <c r="B790" s="66"/>
      <c r="C790" s="66"/>
      <c r="D790" s="66"/>
    </row>
    <row r="791" spans="1:4" ht="12.75">
      <c r="A791" s="42"/>
      <c r="B791" s="66"/>
      <c r="C791" s="66"/>
      <c r="D791" s="66"/>
    </row>
    <row r="792" ht="12.75">
      <c r="A792" s="2" t="s">
        <v>102</v>
      </c>
    </row>
    <row r="793" spans="1:4" ht="27.75" customHeight="1">
      <c r="A793" s="20" t="s">
        <v>151</v>
      </c>
      <c r="B793" s="90"/>
      <c r="C793" s="90"/>
      <c r="D793" s="90"/>
    </row>
    <row r="794" spans="1:4" ht="15.75" customHeight="1">
      <c r="A794" s="5"/>
      <c r="B794" s="5" t="s">
        <v>3</v>
      </c>
      <c r="C794" s="5" t="s">
        <v>4</v>
      </c>
      <c r="D794" s="5" t="s">
        <v>5</v>
      </c>
    </row>
    <row r="795" spans="1:4" ht="16.5" customHeight="1">
      <c r="A795" s="108" t="s">
        <v>80</v>
      </c>
      <c r="B795" s="7"/>
      <c r="C795" s="7"/>
      <c r="D795" s="7"/>
    </row>
    <row r="796" spans="1:4" ht="12.75">
      <c r="A796" s="7" t="s">
        <v>92</v>
      </c>
      <c r="B796" s="59">
        <v>106.1041338</v>
      </c>
      <c r="C796" s="59">
        <v>46.5300733</v>
      </c>
      <c r="D796" s="68">
        <f>B796+C796</f>
        <v>152.6342071</v>
      </c>
    </row>
    <row r="797" spans="1:4" ht="12.75">
      <c r="A797" s="58" t="s">
        <v>39</v>
      </c>
      <c r="B797" s="59">
        <v>11.0931421</v>
      </c>
      <c r="C797" s="59">
        <v>1.0770817</v>
      </c>
      <c r="D797" s="68">
        <f>B797+C797</f>
        <v>12.170223799999999</v>
      </c>
    </row>
    <row r="798" spans="1:4" ht="12.75">
      <c r="A798" s="7" t="s">
        <v>93</v>
      </c>
      <c r="B798" s="59">
        <v>86.6206015</v>
      </c>
      <c r="C798" s="59">
        <v>40.356096</v>
      </c>
      <c r="D798" s="68">
        <f>B798+C798</f>
        <v>126.9766975</v>
      </c>
    </row>
    <row r="799" spans="1:4" ht="16.5" customHeight="1">
      <c r="A799" s="108" t="s">
        <v>81</v>
      </c>
      <c r="B799" s="69"/>
      <c r="C799" s="69"/>
      <c r="D799" s="68"/>
    </row>
    <row r="800" spans="1:4" ht="12.75">
      <c r="A800" s="7" t="s">
        <v>92</v>
      </c>
      <c r="B800" s="59">
        <v>88.149872</v>
      </c>
      <c r="C800" s="59">
        <v>48.7230125</v>
      </c>
      <c r="D800" s="68">
        <f>B800+C800</f>
        <v>136.8728845</v>
      </c>
    </row>
    <row r="801" spans="1:4" ht="12.75">
      <c r="A801" s="58" t="s">
        <v>39</v>
      </c>
      <c r="B801" s="59">
        <v>6.6027684</v>
      </c>
      <c r="C801" s="59">
        <v>0.9309713</v>
      </c>
      <c r="D801" s="68">
        <f>B801+C801</f>
        <v>7.5337397</v>
      </c>
    </row>
    <row r="802" spans="1:4" ht="12.75">
      <c r="A802" s="7" t="s">
        <v>93</v>
      </c>
      <c r="B802" s="59">
        <v>97.7754183</v>
      </c>
      <c r="C802" s="59">
        <v>51.475414</v>
      </c>
      <c r="D802" s="68">
        <f>B802+C802</f>
        <v>149.2508323</v>
      </c>
    </row>
    <row r="803" spans="1:4" ht="16.5" customHeight="1">
      <c r="A803" s="108" t="s">
        <v>82</v>
      </c>
      <c r="B803" s="69"/>
      <c r="C803" s="69"/>
      <c r="D803" s="68"/>
    </row>
    <row r="804" spans="1:4" ht="12.75">
      <c r="A804" s="7" t="s">
        <v>92</v>
      </c>
      <c r="B804" s="59">
        <v>4086.363696</v>
      </c>
      <c r="C804" s="59">
        <v>2856.951158</v>
      </c>
      <c r="D804" s="68">
        <f>B804+C804</f>
        <v>6943.314854</v>
      </c>
    </row>
    <row r="805" spans="1:4" ht="12.75">
      <c r="A805" s="58" t="s">
        <v>39</v>
      </c>
      <c r="B805" s="59">
        <v>220.2798663</v>
      </c>
      <c r="C805" s="59">
        <v>44.7917771</v>
      </c>
      <c r="D805" s="68">
        <f>B805+C805</f>
        <v>265.0716434</v>
      </c>
    </row>
    <row r="806" spans="1:4" ht="12.75">
      <c r="A806" s="7" t="s">
        <v>93</v>
      </c>
      <c r="B806" s="59">
        <v>5449.3733805</v>
      </c>
      <c r="C806" s="59">
        <v>3713.4741748</v>
      </c>
      <c r="D806" s="68">
        <f>B806+C806</f>
        <v>9162.8475553</v>
      </c>
    </row>
    <row r="807" spans="1:4" ht="12.75">
      <c r="A807" s="7" t="s">
        <v>41</v>
      </c>
      <c r="B807" s="59">
        <v>74.8382041</v>
      </c>
      <c r="C807" s="59">
        <v>50.6942373</v>
      </c>
      <c r="D807" s="68">
        <f>B807+C807</f>
        <v>125.5324414</v>
      </c>
    </row>
    <row r="808" spans="1:4" ht="12.75">
      <c r="A808" s="7" t="s">
        <v>42</v>
      </c>
      <c r="B808" s="59">
        <v>145.3870397</v>
      </c>
      <c r="C808" s="59">
        <v>89.8518495</v>
      </c>
      <c r="D808" s="68">
        <f>B808+C808</f>
        <v>235.23888920000002</v>
      </c>
    </row>
    <row r="809" spans="1:4" ht="16.5" customHeight="1">
      <c r="A809" s="6" t="s">
        <v>5</v>
      </c>
      <c r="B809" s="69"/>
      <c r="C809" s="69"/>
      <c r="D809" s="68"/>
    </row>
    <row r="810" spans="1:4" ht="12.75">
      <c r="A810" s="7" t="s">
        <v>92</v>
      </c>
      <c r="B810" s="59">
        <f aca="true" t="shared" si="32" ref="B810:C812">B796+B800+B804</f>
        <v>4280.6177018</v>
      </c>
      <c r="C810" s="59">
        <f t="shared" si="32"/>
        <v>2952.2042438</v>
      </c>
      <c r="D810" s="68">
        <f>B810+C810</f>
        <v>7232.8219456</v>
      </c>
    </row>
    <row r="811" spans="1:4" ht="12.75">
      <c r="A811" s="58" t="s">
        <v>39</v>
      </c>
      <c r="B811" s="59">
        <f t="shared" si="32"/>
        <v>237.9757768</v>
      </c>
      <c r="C811" s="59">
        <f t="shared" si="32"/>
        <v>46.799830099999994</v>
      </c>
      <c r="D811" s="68">
        <f>B811+C811</f>
        <v>284.7756069</v>
      </c>
    </row>
    <row r="812" spans="1:4" ht="12.75">
      <c r="A812" s="7" t="s">
        <v>93</v>
      </c>
      <c r="B812" s="59">
        <f t="shared" si="32"/>
        <v>5633.769400300001</v>
      </c>
      <c r="C812" s="59">
        <f t="shared" si="32"/>
        <v>3805.3056848</v>
      </c>
      <c r="D812" s="68">
        <f>B812+C812</f>
        <v>9439.075085100001</v>
      </c>
    </row>
    <row r="813" spans="1:4" ht="12.75">
      <c r="A813" s="7" t="s">
        <v>41</v>
      </c>
      <c r="B813" s="68">
        <f aca="true" t="shared" si="33" ref="B813:D814">B807</f>
        <v>74.8382041</v>
      </c>
      <c r="C813" s="68">
        <f t="shared" si="33"/>
        <v>50.6942373</v>
      </c>
      <c r="D813" s="68">
        <f t="shared" si="33"/>
        <v>125.5324414</v>
      </c>
    </row>
    <row r="814" spans="1:4" ht="12.75">
      <c r="A814" s="70" t="s">
        <v>42</v>
      </c>
      <c r="B814" s="61">
        <f t="shared" si="33"/>
        <v>145.3870397</v>
      </c>
      <c r="C814" s="61">
        <f t="shared" si="33"/>
        <v>89.8518495</v>
      </c>
      <c r="D814" s="61">
        <f t="shared" si="33"/>
        <v>235.23888920000002</v>
      </c>
    </row>
    <row r="815" spans="1:4" ht="49.5" customHeight="1">
      <c r="A815" s="89" t="s">
        <v>78</v>
      </c>
      <c r="B815" s="79"/>
      <c r="C815" s="79"/>
      <c r="D815" s="79"/>
    </row>
    <row r="816" spans="1:4" ht="12.75" customHeight="1">
      <c r="A816" s="89"/>
      <c r="B816" s="67"/>
      <c r="C816" s="67"/>
      <c r="D816" s="67"/>
    </row>
    <row r="818" spans="1:4" ht="12.75">
      <c r="A818" s="117" t="s">
        <v>103</v>
      </c>
      <c r="B818" s="117"/>
      <c r="C818" s="117"/>
      <c r="D818" s="117"/>
    </row>
    <row r="819" spans="1:4" ht="26.25" customHeight="1">
      <c r="A819" s="3" t="s">
        <v>104</v>
      </c>
      <c r="B819" s="67"/>
      <c r="C819" s="67"/>
      <c r="D819" s="72"/>
    </row>
    <row r="820" spans="1:4" ht="15.75" customHeight="1">
      <c r="A820" s="5"/>
      <c r="B820" s="73">
        <v>2007</v>
      </c>
      <c r="C820" s="73">
        <v>2008</v>
      </c>
      <c r="D820" s="73">
        <v>2009</v>
      </c>
    </row>
    <row r="821" spans="1:4" ht="16.5" customHeight="1">
      <c r="A821" s="6" t="s">
        <v>3</v>
      </c>
      <c r="B821" s="7"/>
      <c r="C821" s="7"/>
      <c r="D821" s="121"/>
    </row>
    <row r="822" spans="1:4" ht="12.75">
      <c r="A822" s="7" t="s">
        <v>92</v>
      </c>
      <c r="B822" s="9">
        <v>218559</v>
      </c>
      <c r="C822" s="96">
        <v>218038</v>
      </c>
      <c r="D822" s="96">
        <v>232881</v>
      </c>
    </row>
    <row r="823" spans="1:4" ht="12.75">
      <c r="A823" s="58" t="s">
        <v>39</v>
      </c>
      <c r="B823" s="9">
        <v>48480</v>
      </c>
      <c r="C823" s="96">
        <v>47803</v>
      </c>
      <c r="D823" s="96">
        <v>49359</v>
      </c>
    </row>
    <row r="824" spans="1:4" ht="12.75">
      <c r="A824" s="7" t="s">
        <v>93</v>
      </c>
      <c r="B824" s="9">
        <v>154369</v>
      </c>
      <c r="C824" s="96">
        <v>152102</v>
      </c>
      <c r="D824" s="96">
        <v>159878</v>
      </c>
    </row>
    <row r="825" spans="1:4" ht="12.75">
      <c r="A825" s="7" t="s">
        <v>41</v>
      </c>
      <c r="B825" s="9">
        <v>5961</v>
      </c>
      <c r="C825" s="96">
        <v>5469</v>
      </c>
      <c r="D825" s="96">
        <v>5237</v>
      </c>
    </row>
    <row r="826" spans="1:4" ht="12.75">
      <c r="A826" s="7" t="s">
        <v>42</v>
      </c>
      <c r="B826" s="9">
        <v>12679</v>
      </c>
      <c r="C826" s="96">
        <v>12527</v>
      </c>
      <c r="D826" s="96">
        <v>12814</v>
      </c>
    </row>
    <row r="827" spans="1:4" ht="16.5" customHeight="1">
      <c r="A827" s="6" t="s">
        <v>4</v>
      </c>
      <c r="B827" s="11"/>
      <c r="C827" s="111"/>
      <c r="D827" s="111"/>
    </row>
    <row r="828" spans="1:4" ht="12.75">
      <c r="A828" s="7" t="s">
        <v>92</v>
      </c>
      <c r="B828" s="9">
        <v>145900</v>
      </c>
      <c r="C828" s="96">
        <v>144114</v>
      </c>
      <c r="D828" s="96">
        <v>161352</v>
      </c>
    </row>
    <row r="829" spans="1:4" ht="12.75">
      <c r="A829" s="58" t="s">
        <v>39</v>
      </c>
      <c r="B829" s="9">
        <v>10161</v>
      </c>
      <c r="C829" s="96">
        <v>9891</v>
      </c>
      <c r="D829" s="96">
        <v>10924</v>
      </c>
    </row>
    <row r="830" spans="1:4" ht="12.75">
      <c r="A830" s="7" t="s">
        <v>93</v>
      </c>
      <c r="B830" s="9">
        <v>101111</v>
      </c>
      <c r="C830" s="96">
        <v>98967</v>
      </c>
      <c r="D830" s="96">
        <v>109148</v>
      </c>
    </row>
    <row r="831" spans="1:4" ht="12.75">
      <c r="A831" s="7" t="s">
        <v>41</v>
      </c>
      <c r="B831" s="9">
        <v>3003</v>
      </c>
      <c r="C831" s="96">
        <v>2635</v>
      </c>
      <c r="D831" s="96">
        <v>2700</v>
      </c>
    </row>
    <row r="832" spans="1:4" ht="12.75">
      <c r="A832" s="7" t="s">
        <v>42</v>
      </c>
      <c r="B832" s="9">
        <v>7435</v>
      </c>
      <c r="C832" s="96">
        <v>7386</v>
      </c>
      <c r="D832" s="96">
        <v>8176</v>
      </c>
    </row>
    <row r="833" spans="1:4" ht="16.5" customHeight="1">
      <c r="A833" s="6" t="s">
        <v>5</v>
      </c>
      <c r="B833" s="9"/>
      <c r="C833" s="9"/>
      <c r="D833" s="111"/>
    </row>
    <row r="834" spans="1:4" ht="12.75">
      <c r="A834" s="7" t="s">
        <v>92</v>
      </c>
      <c r="B834" s="9">
        <f>B822+B828</f>
        <v>364459</v>
      </c>
      <c r="C834" s="9">
        <f>C822+C828</f>
        <v>362152</v>
      </c>
      <c r="D834" s="96">
        <f>D822+D828</f>
        <v>394233</v>
      </c>
    </row>
    <row r="835" spans="1:4" ht="12.75">
      <c r="A835" s="58" t="s">
        <v>39</v>
      </c>
      <c r="B835" s="9">
        <f aca="true" t="shared" si="34" ref="B835:C838">B823+B829</f>
        <v>58641</v>
      </c>
      <c r="C835" s="9">
        <f t="shared" si="34"/>
        <v>57694</v>
      </c>
      <c r="D835" s="96">
        <f>D823+D829</f>
        <v>60283</v>
      </c>
    </row>
    <row r="836" spans="1:4" ht="12.75">
      <c r="A836" s="7" t="s">
        <v>93</v>
      </c>
      <c r="B836" s="9">
        <f t="shared" si="34"/>
        <v>255480</v>
      </c>
      <c r="C836" s="9">
        <f t="shared" si="34"/>
        <v>251069</v>
      </c>
      <c r="D836" s="96">
        <f>D824+D830</f>
        <v>269026</v>
      </c>
    </row>
    <row r="837" spans="1:4" ht="12.75">
      <c r="A837" s="7" t="s">
        <v>41</v>
      </c>
      <c r="B837" s="9">
        <f t="shared" si="34"/>
        <v>8964</v>
      </c>
      <c r="C837" s="9">
        <f t="shared" si="34"/>
        <v>8104</v>
      </c>
      <c r="D837" s="96">
        <f>D825+D831</f>
        <v>7937</v>
      </c>
    </row>
    <row r="838" spans="1:4" ht="12.75">
      <c r="A838" s="70" t="s">
        <v>42</v>
      </c>
      <c r="B838" s="13">
        <f t="shared" si="34"/>
        <v>20114</v>
      </c>
      <c r="C838" s="13">
        <f t="shared" si="34"/>
        <v>19913</v>
      </c>
      <c r="D838" s="114">
        <f>D826+D832</f>
        <v>20990</v>
      </c>
    </row>
    <row r="839" spans="2:4" ht="12.75">
      <c r="B839" s="14"/>
      <c r="C839" s="14"/>
      <c r="D839" s="14"/>
    </row>
    <row r="840" spans="2:4" ht="12.75">
      <c r="B840" s="14"/>
      <c r="C840" s="14"/>
      <c r="D840" s="14"/>
    </row>
    <row r="841" spans="1:4" ht="12.75">
      <c r="A841" s="14"/>
      <c r="B841" s="14"/>
      <c r="C841" s="14"/>
      <c r="D841" s="14"/>
    </row>
    <row r="842" spans="1:4" ht="12.75">
      <c r="A842" s="2" t="s">
        <v>105</v>
      </c>
      <c r="B842" s="109"/>
      <c r="C842" s="109"/>
      <c r="D842" s="109"/>
    </row>
    <row r="843" spans="1:4" ht="27.75" customHeight="1">
      <c r="A843" s="20" t="s">
        <v>152</v>
      </c>
      <c r="B843" s="90"/>
      <c r="C843" s="90"/>
      <c r="D843" s="90"/>
    </row>
    <row r="844" spans="1:4" ht="15.75" customHeight="1">
      <c r="A844" s="5"/>
      <c r="B844" s="73">
        <v>2007</v>
      </c>
      <c r="C844" s="73">
        <v>2008</v>
      </c>
      <c r="D844" s="73">
        <v>2009</v>
      </c>
    </row>
    <row r="845" spans="1:4" ht="16.5" customHeight="1">
      <c r="A845" s="6" t="s">
        <v>3</v>
      </c>
      <c r="B845" s="7"/>
      <c r="C845" s="7"/>
      <c r="D845" s="110"/>
    </row>
    <row r="846" spans="1:4" ht="12.75">
      <c r="A846" s="7" t="s">
        <v>92</v>
      </c>
      <c r="B846" s="59">
        <v>3827.422</v>
      </c>
      <c r="C846" s="104">
        <v>3866.616</v>
      </c>
      <c r="D846" s="104">
        <v>4280.617701779</v>
      </c>
    </row>
    <row r="847" spans="1:4" ht="12.75">
      <c r="A847" s="58" t="s">
        <v>39</v>
      </c>
      <c r="B847" s="59">
        <v>222.545</v>
      </c>
      <c r="C847" s="104">
        <v>222.985</v>
      </c>
      <c r="D847" s="104">
        <v>237.97577678</v>
      </c>
    </row>
    <row r="848" spans="1:4" ht="12.75">
      <c r="A848" s="7" t="s">
        <v>93</v>
      </c>
      <c r="B848" s="59">
        <v>5150.345</v>
      </c>
      <c r="C848" s="104">
        <v>5138.319</v>
      </c>
      <c r="D848" s="104">
        <v>5633.769400345</v>
      </c>
    </row>
    <row r="849" spans="1:4" ht="12.75">
      <c r="A849" s="7" t="s">
        <v>41</v>
      </c>
      <c r="B849" s="59">
        <v>76.109</v>
      </c>
      <c r="C849" s="104">
        <v>72.905</v>
      </c>
      <c r="D849" s="104">
        <v>74.838204108</v>
      </c>
    </row>
    <row r="850" spans="1:4" ht="12.75">
      <c r="A850" s="7" t="s">
        <v>42</v>
      </c>
      <c r="B850" s="59">
        <v>136.669</v>
      </c>
      <c r="C850" s="104">
        <v>137.548</v>
      </c>
      <c r="D850" s="104">
        <v>145.387039706</v>
      </c>
    </row>
    <row r="851" spans="1:4" ht="16.5" customHeight="1">
      <c r="A851" s="6" t="s">
        <v>4</v>
      </c>
      <c r="B851" s="69"/>
      <c r="C851" s="115"/>
      <c r="D851" s="115"/>
    </row>
    <row r="852" spans="1:4" ht="12.75">
      <c r="A852" s="7" t="s">
        <v>92</v>
      </c>
      <c r="B852" s="59">
        <v>2554.181</v>
      </c>
      <c r="C852" s="104">
        <v>2558.191</v>
      </c>
      <c r="D852" s="104">
        <v>2952.204243775</v>
      </c>
    </row>
    <row r="853" spans="1:4" ht="12.75">
      <c r="A853" s="58" t="s">
        <v>39</v>
      </c>
      <c r="B853" s="59">
        <v>42.536</v>
      </c>
      <c r="C853" s="104">
        <v>41.769</v>
      </c>
      <c r="D853" s="104">
        <v>46.799830076</v>
      </c>
    </row>
    <row r="854" spans="1:4" ht="12.75">
      <c r="A854" s="7" t="s">
        <v>93</v>
      </c>
      <c r="B854" s="59">
        <v>3339.753</v>
      </c>
      <c r="C854" s="104">
        <v>3321.667</v>
      </c>
      <c r="D854" s="104">
        <v>3805.305684779</v>
      </c>
    </row>
    <row r="855" spans="1:4" ht="12.75">
      <c r="A855" s="7" t="s">
        <v>41</v>
      </c>
      <c r="B855" s="59">
        <v>49.418</v>
      </c>
      <c r="C855" s="104">
        <v>46.444</v>
      </c>
      <c r="D855" s="104">
        <v>50.6942373</v>
      </c>
    </row>
    <row r="856" spans="1:4" ht="12.75">
      <c r="A856" s="7" t="s">
        <v>42</v>
      </c>
      <c r="B856" s="59">
        <v>78.79</v>
      </c>
      <c r="C856" s="104">
        <v>79.984</v>
      </c>
      <c r="D856" s="104">
        <v>89.851849519</v>
      </c>
    </row>
    <row r="857" spans="1:4" ht="16.5" customHeight="1">
      <c r="A857" s="6" t="s">
        <v>5</v>
      </c>
      <c r="B857" s="59"/>
      <c r="C857" s="59"/>
      <c r="D857" s="115"/>
    </row>
    <row r="858" spans="1:4" ht="12.75">
      <c r="A858" s="7" t="s">
        <v>92</v>
      </c>
      <c r="B858" s="59">
        <f>B846+B852</f>
        <v>6381.603</v>
      </c>
      <c r="C858" s="59">
        <f>C846+C852</f>
        <v>6424.807</v>
      </c>
      <c r="D858" s="104">
        <f>D846+D852</f>
        <v>7232.821945554</v>
      </c>
    </row>
    <row r="859" spans="1:4" ht="12.75">
      <c r="A859" s="58" t="s">
        <v>39</v>
      </c>
      <c r="B859" s="59">
        <f aca="true" t="shared" si="35" ref="B859:C862">B847+B853</f>
        <v>265.081</v>
      </c>
      <c r="C859" s="59">
        <f t="shared" si="35"/>
        <v>264.754</v>
      </c>
      <c r="D859" s="104">
        <f>D847+D853</f>
        <v>284.77560685599997</v>
      </c>
    </row>
    <row r="860" spans="1:4" ht="12.75">
      <c r="A860" s="7" t="s">
        <v>93</v>
      </c>
      <c r="B860" s="59">
        <f t="shared" si="35"/>
        <v>8490.098</v>
      </c>
      <c r="C860" s="59">
        <f t="shared" si="35"/>
        <v>8459.986</v>
      </c>
      <c r="D860" s="104">
        <f>D848+D854</f>
        <v>9439.075085123999</v>
      </c>
    </row>
    <row r="861" spans="1:4" ht="12.75">
      <c r="A861" s="7" t="s">
        <v>41</v>
      </c>
      <c r="B861" s="59">
        <f t="shared" si="35"/>
        <v>125.52699999999999</v>
      </c>
      <c r="C861" s="59">
        <f t="shared" si="35"/>
        <v>119.349</v>
      </c>
      <c r="D861" s="104">
        <f>D849+D855</f>
        <v>125.532441408</v>
      </c>
    </row>
    <row r="862" spans="1:4" ht="12.75">
      <c r="A862" s="70" t="s">
        <v>42</v>
      </c>
      <c r="B862" s="61">
        <f t="shared" si="35"/>
        <v>215.459</v>
      </c>
      <c r="C862" s="61">
        <f t="shared" si="35"/>
        <v>217.53199999999998</v>
      </c>
      <c r="D862" s="116">
        <f>D850+D856</f>
        <v>235.23888922499998</v>
      </c>
    </row>
    <row r="863" spans="1:4" ht="49.5" customHeight="1">
      <c r="A863" s="63" t="s">
        <v>78</v>
      </c>
      <c r="B863" s="78"/>
      <c r="C863" s="78"/>
      <c r="D863" s="79"/>
    </row>
    <row r="864" spans="1:4" ht="12.75">
      <c r="A864" s="42"/>
      <c r="B864" s="18"/>
      <c r="C864" s="18"/>
      <c r="D864" s="18"/>
    </row>
    <row r="866" spans="1:4" ht="12.75">
      <c r="A866" s="117" t="s">
        <v>106</v>
      </c>
      <c r="B866" s="117"/>
      <c r="C866" s="117"/>
      <c r="D866" s="117"/>
    </row>
    <row r="867" spans="1:4" ht="27" customHeight="1">
      <c r="A867" s="57" t="s">
        <v>107</v>
      </c>
      <c r="B867" s="122"/>
      <c r="C867" s="122"/>
      <c r="D867" s="123"/>
    </row>
    <row r="868" spans="1:4" ht="15.75" customHeight="1">
      <c r="A868" s="5"/>
      <c r="B868" s="5" t="s">
        <v>3</v>
      </c>
      <c r="C868" s="5" t="s">
        <v>4</v>
      </c>
      <c r="D868" s="5" t="s">
        <v>5</v>
      </c>
    </row>
    <row r="869" spans="1:4" ht="16.5" customHeight="1">
      <c r="A869" s="84" t="s">
        <v>131</v>
      </c>
      <c r="B869" s="9"/>
      <c r="C869" s="9"/>
      <c r="D869" s="9"/>
    </row>
    <row r="870" spans="1:4" ht="10.5" customHeight="1">
      <c r="A870" s="7" t="s">
        <v>92</v>
      </c>
      <c r="B870" s="9">
        <v>10723</v>
      </c>
      <c r="C870" s="9">
        <v>9425</v>
      </c>
      <c r="D870" s="10">
        <f>B870+C870</f>
        <v>20148</v>
      </c>
    </row>
    <row r="871" spans="1:4" ht="10.5" customHeight="1">
      <c r="A871" s="58" t="s">
        <v>39</v>
      </c>
      <c r="B871" s="74">
        <v>5</v>
      </c>
      <c r="C871" s="99">
        <v>3</v>
      </c>
      <c r="D871" s="97">
        <f>SUM(B871:C871)</f>
        <v>8</v>
      </c>
    </row>
    <row r="872" spans="1:4" ht="10.5" customHeight="1">
      <c r="A872" s="7" t="s">
        <v>93</v>
      </c>
      <c r="B872" s="9">
        <v>4493</v>
      </c>
      <c r="C872" s="9">
        <v>3963</v>
      </c>
      <c r="D872" s="10">
        <f aca="true" t="shared" si="36" ref="D872:D918">B872+C872</f>
        <v>8456</v>
      </c>
    </row>
    <row r="873" spans="1:4" ht="10.5" customHeight="1">
      <c r="A873" s="7" t="s">
        <v>41</v>
      </c>
      <c r="B873" s="9">
        <v>20</v>
      </c>
      <c r="C873" s="9">
        <v>21</v>
      </c>
      <c r="D873" s="10">
        <f t="shared" si="36"/>
        <v>41</v>
      </c>
    </row>
    <row r="874" spans="1:4" ht="16.5" customHeight="1">
      <c r="A874" s="6" t="s">
        <v>56</v>
      </c>
      <c r="B874" s="11"/>
      <c r="C874" s="11"/>
      <c r="D874" s="10"/>
    </row>
    <row r="875" spans="1:4" ht="10.5" customHeight="1">
      <c r="A875" s="7" t="s">
        <v>92</v>
      </c>
      <c r="B875" s="9">
        <v>119043</v>
      </c>
      <c r="C875" s="9">
        <v>92554</v>
      </c>
      <c r="D875" s="10">
        <f t="shared" si="36"/>
        <v>211597</v>
      </c>
    </row>
    <row r="876" spans="1:4" ht="10.5" customHeight="1">
      <c r="A876" s="58" t="s">
        <v>39</v>
      </c>
      <c r="B876" s="9">
        <v>5054</v>
      </c>
      <c r="C876" s="9">
        <v>821</v>
      </c>
      <c r="D876" s="10">
        <f t="shared" si="36"/>
        <v>5875</v>
      </c>
    </row>
    <row r="877" spans="1:4" ht="10.5" customHeight="1">
      <c r="A877" s="7" t="s">
        <v>93</v>
      </c>
      <c r="B877" s="9">
        <v>79280</v>
      </c>
      <c r="C877" s="9">
        <v>57706</v>
      </c>
      <c r="D877" s="10">
        <f t="shared" si="36"/>
        <v>136986</v>
      </c>
    </row>
    <row r="878" spans="1:4" ht="10.5" customHeight="1">
      <c r="A878" s="7" t="s">
        <v>41</v>
      </c>
      <c r="B878" s="9">
        <v>1779</v>
      </c>
      <c r="C878" s="9">
        <v>1017</v>
      </c>
      <c r="D878" s="10">
        <f t="shared" si="36"/>
        <v>2796</v>
      </c>
    </row>
    <row r="879" spans="1:4" ht="16.5" customHeight="1">
      <c r="A879" s="6" t="s">
        <v>57</v>
      </c>
      <c r="B879" s="11"/>
      <c r="C879" s="11"/>
      <c r="D879" s="10"/>
    </row>
    <row r="880" spans="1:4" ht="10.5" customHeight="1">
      <c r="A880" s="7" t="s">
        <v>92</v>
      </c>
      <c r="B880" s="9">
        <v>51409</v>
      </c>
      <c r="C880" s="9">
        <v>38623</v>
      </c>
      <c r="D880" s="10">
        <f t="shared" si="36"/>
        <v>90032</v>
      </c>
    </row>
    <row r="881" spans="1:4" ht="10.5" customHeight="1">
      <c r="A881" s="58" t="s">
        <v>39</v>
      </c>
      <c r="B881" s="9">
        <v>8679</v>
      </c>
      <c r="C881" s="9">
        <v>2059</v>
      </c>
      <c r="D881" s="10">
        <f t="shared" si="36"/>
        <v>10738</v>
      </c>
    </row>
    <row r="882" spans="1:4" ht="10.5" customHeight="1">
      <c r="A882" s="7" t="s">
        <v>93</v>
      </c>
      <c r="B882" s="9">
        <v>41043</v>
      </c>
      <c r="C882" s="9">
        <v>31467</v>
      </c>
      <c r="D882" s="10">
        <f t="shared" si="36"/>
        <v>72510</v>
      </c>
    </row>
    <row r="883" spans="1:4" ht="10.5" customHeight="1">
      <c r="A883" s="7" t="s">
        <v>41</v>
      </c>
      <c r="B883" s="9">
        <v>1485</v>
      </c>
      <c r="C883" s="9">
        <v>848</v>
      </c>
      <c r="D883" s="10">
        <f t="shared" si="36"/>
        <v>2333</v>
      </c>
    </row>
    <row r="884" spans="1:4" ht="10.5" customHeight="1">
      <c r="A884" s="7" t="s">
        <v>42</v>
      </c>
      <c r="B884" s="9">
        <f>8+3244</f>
        <v>3252</v>
      </c>
      <c r="C884" s="9">
        <f>11+3040</f>
        <v>3051</v>
      </c>
      <c r="D884" s="10">
        <f t="shared" si="36"/>
        <v>6303</v>
      </c>
    </row>
    <row r="885" spans="1:4" ht="16.5" customHeight="1">
      <c r="A885" s="6" t="s">
        <v>58</v>
      </c>
      <c r="B885" s="11"/>
      <c r="C885" s="11"/>
      <c r="D885" s="10"/>
    </row>
    <row r="886" spans="1:4" ht="10.5" customHeight="1">
      <c r="A886" s="7" t="s">
        <v>92</v>
      </c>
      <c r="B886" s="9">
        <v>20206</v>
      </c>
      <c r="C886" s="9">
        <v>10468</v>
      </c>
      <c r="D886" s="10">
        <f t="shared" si="36"/>
        <v>30674</v>
      </c>
    </row>
    <row r="887" spans="1:4" ht="10.5" customHeight="1">
      <c r="A887" s="58" t="s">
        <v>39</v>
      </c>
      <c r="B887" s="9">
        <v>11864</v>
      </c>
      <c r="C887" s="9">
        <v>2737</v>
      </c>
      <c r="D887" s="10">
        <f t="shared" si="36"/>
        <v>14601</v>
      </c>
    </row>
    <row r="888" spans="1:4" ht="10.5" customHeight="1">
      <c r="A888" s="7" t="s">
        <v>93</v>
      </c>
      <c r="B888" s="9">
        <v>14748</v>
      </c>
      <c r="C888" s="9">
        <v>8467</v>
      </c>
      <c r="D888" s="10">
        <f t="shared" si="36"/>
        <v>23215</v>
      </c>
    </row>
    <row r="889" spans="1:4" ht="10.5" customHeight="1">
      <c r="A889" s="7" t="s">
        <v>41</v>
      </c>
      <c r="B889" s="9">
        <v>732</v>
      </c>
      <c r="C889" s="9">
        <v>330</v>
      </c>
      <c r="D889" s="10">
        <f t="shared" si="36"/>
        <v>1062</v>
      </c>
    </row>
    <row r="890" spans="1:4" ht="10.5" customHeight="1">
      <c r="A890" s="7" t="s">
        <v>42</v>
      </c>
      <c r="B890" s="9">
        <v>3401</v>
      </c>
      <c r="C890" s="9">
        <v>2350</v>
      </c>
      <c r="D890" s="10">
        <f t="shared" si="36"/>
        <v>5751</v>
      </c>
    </row>
    <row r="891" spans="1:4" ht="16.5" customHeight="1">
      <c r="A891" s="6" t="s">
        <v>59</v>
      </c>
      <c r="B891" s="11"/>
      <c r="C891" s="11"/>
      <c r="D891" s="10"/>
    </row>
    <row r="892" spans="1:4" ht="10.5" customHeight="1">
      <c r="A892" s="7" t="s">
        <v>92</v>
      </c>
      <c r="B892" s="9">
        <v>14955</v>
      </c>
      <c r="C892" s="9">
        <v>5181</v>
      </c>
      <c r="D892" s="10">
        <f t="shared" si="36"/>
        <v>20136</v>
      </c>
    </row>
    <row r="893" spans="1:4" ht="10.5" customHeight="1">
      <c r="A893" s="58" t="s">
        <v>39</v>
      </c>
      <c r="B893" s="9">
        <v>12011</v>
      </c>
      <c r="C893" s="9">
        <v>2480</v>
      </c>
      <c r="D893" s="10">
        <f t="shared" si="36"/>
        <v>14491</v>
      </c>
    </row>
    <row r="894" spans="1:4" ht="10.5" customHeight="1">
      <c r="A894" s="7" t="s">
        <v>93</v>
      </c>
      <c r="B894" s="9">
        <v>10202</v>
      </c>
      <c r="C894" s="9">
        <v>3987</v>
      </c>
      <c r="D894" s="10">
        <f t="shared" si="36"/>
        <v>14189</v>
      </c>
    </row>
    <row r="895" spans="1:4" ht="10.5" customHeight="1">
      <c r="A895" s="7" t="s">
        <v>41</v>
      </c>
      <c r="B895" s="9">
        <v>568</v>
      </c>
      <c r="C895" s="9">
        <v>235</v>
      </c>
      <c r="D895" s="10">
        <f t="shared" si="36"/>
        <v>803</v>
      </c>
    </row>
    <row r="896" spans="1:4" ht="10.5" customHeight="1">
      <c r="A896" s="7" t="s">
        <v>42</v>
      </c>
      <c r="B896" s="9">
        <v>3006</v>
      </c>
      <c r="C896" s="9">
        <v>1471</v>
      </c>
      <c r="D896" s="10">
        <f t="shared" si="36"/>
        <v>4477</v>
      </c>
    </row>
    <row r="897" spans="1:4" ht="16.5" customHeight="1">
      <c r="A897" s="6" t="s">
        <v>64</v>
      </c>
      <c r="B897" s="11"/>
      <c r="C897" s="11"/>
      <c r="D897" s="10"/>
    </row>
    <row r="898" spans="1:4" ht="10.5" customHeight="1">
      <c r="A898" s="7" t="s">
        <v>92</v>
      </c>
      <c r="B898" s="9">
        <v>9803</v>
      </c>
      <c r="C898" s="9">
        <v>2901</v>
      </c>
      <c r="D898" s="10">
        <f t="shared" si="36"/>
        <v>12704</v>
      </c>
    </row>
    <row r="899" spans="1:4" ht="10.5" customHeight="1">
      <c r="A899" s="58" t="s">
        <v>39</v>
      </c>
      <c r="B899" s="9">
        <v>7897</v>
      </c>
      <c r="C899" s="9">
        <v>1684</v>
      </c>
      <c r="D899" s="10">
        <f t="shared" si="36"/>
        <v>9581</v>
      </c>
    </row>
    <row r="900" spans="1:4" ht="10.5" customHeight="1">
      <c r="A900" s="7" t="s">
        <v>93</v>
      </c>
      <c r="B900" s="9">
        <v>6510</v>
      </c>
      <c r="C900" s="9">
        <v>2143</v>
      </c>
      <c r="D900" s="10">
        <f t="shared" si="36"/>
        <v>8653</v>
      </c>
    </row>
    <row r="901" spans="1:4" ht="10.5" customHeight="1">
      <c r="A901" s="7" t="s">
        <v>41</v>
      </c>
      <c r="B901" s="9">
        <v>419</v>
      </c>
      <c r="C901" s="9">
        <v>156</v>
      </c>
      <c r="D901" s="10">
        <f t="shared" si="36"/>
        <v>575</v>
      </c>
    </row>
    <row r="902" spans="1:4" ht="10.5" customHeight="1">
      <c r="A902" s="7" t="s">
        <v>42</v>
      </c>
      <c r="B902" s="9">
        <v>2066</v>
      </c>
      <c r="C902" s="9">
        <v>821</v>
      </c>
      <c r="D902" s="10">
        <f t="shared" si="36"/>
        <v>2887</v>
      </c>
    </row>
    <row r="903" spans="1:4" ht="16.5" customHeight="1">
      <c r="A903" s="6" t="s">
        <v>61</v>
      </c>
      <c r="B903" s="11"/>
      <c r="C903" s="11"/>
      <c r="D903" s="10"/>
    </row>
    <row r="904" spans="1:4" ht="10.5" customHeight="1">
      <c r="A904" s="7" t="s">
        <v>92</v>
      </c>
      <c r="B904" s="9">
        <v>4985</v>
      </c>
      <c r="C904" s="9">
        <v>1576</v>
      </c>
      <c r="D904" s="10">
        <f t="shared" si="36"/>
        <v>6561</v>
      </c>
    </row>
    <row r="905" spans="1:4" ht="10.5" customHeight="1">
      <c r="A905" s="58" t="s">
        <v>39</v>
      </c>
      <c r="B905" s="9">
        <v>3208</v>
      </c>
      <c r="C905" s="9">
        <v>863</v>
      </c>
      <c r="D905" s="10">
        <f t="shared" si="36"/>
        <v>4071</v>
      </c>
    </row>
    <row r="906" spans="1:4" ht="10.5" customHeight="1">
      <c r="A906" s="7" t="s">
        <v>93</v>
      </c>
      <c r="B906" s="9">
        <v>2874</v>
      </c>
      <c r="C906" s="9">
        <v>1055</v>
      </c>
      <c r="D906" s="10">
        <f t="shared" si="36"/>
        <v>3929</v>
      </c>
    </row>
    <row r="907" spans="1:4" ht="10.5" customHeight="1">
      <c r="A907" s="7" t="s">
        <v>41</v>
      </c>
      <c r="B907" s="9">
        <v>180</v>
      </c>
      <c r="C907" s="9">
        <v>73</v>
      </c>
      <c r="D907" s="10">
        <f t="shared" si="36"/>
        <v>253</v>
      </c>
    </row>
    <row r="908" spans="1:4" ht="10.5" customHeight="1">
      <c r="A908" s="7" t="s">
        <v>42</v>
      </c>
      <c r="B908" s="9">
        <v>903</v>
      </c>
      <c r="C908" s="9">
        <v>377</v>
      </c>
      <c r="D908" s="10">
        <f t="shared" si="36"/>
        <v>1280</v>
      </c>
    </row>
    <row r="909" spans="1:4" ht="16.5" customHeight="1">
      <c r="A909" s="6" t="s">
        <v>62</v>
      </c>
      <c r="B909" s="11"/>
      <c r="C909" s="11"/>
      <c r="D909" s="10"/>
    </row>
    <row r="910" spans="1:4" ht="10.5" customHeight="1">
      <c r="A910" s="7" t="s">
        <v>92</v>
      </c>
      <c r="B910" s="9">
        <v>1757</v>
      </c>
      <c r="C910" s="9">
        <v>624</v>
      </c>
      <c r="D910" s="10">
        <f t="shared" si="36"/>
        <v>2381</v>
      </c>
    </row>
    <row r="911" spans="1:4" ht="10.5" customHeight="1">
      <c r="A911" s="58" t="s">
        <v>39</v>
      </c>
      <c r="B911" s="9">
        <v>641</v>
      </c>
      <c r="C911" s="9">
        <v>277</v>
      </c>
      <c r="D911" s="10">
        <f t="shared" si="36"/>
        <v>918</v>
      </c>
    </row>
    <row r="912" spans="1:4" ht="10.5" customHeight="1">
      <c r="A912" s="7" t="s">
        <v>93</v>
      </c>
      <c r="B912" s="9">
        <v>728</v>
      </c>
      <c r="C912" s="9">
        <v>360</v>
      </c>
      <c r="D912" s="10">
        <f t="shared" si="36"/>
        <v>1088</v>
      </c>
    </row>
    <row r="913" spans="1:4" ht="10.5" customHeight="1">
      <c r="A913" s="7" t="s">
        <v>41</v>
      </c>
      <c r="B913" s="9">
        <v>54</v>
      </c>
      <c r="C913" s="9">
        <v>20</v>
      </c>
      <c r="D913" s="10">
        <f t="shared" si="36"/>
        <v>74</v>
      </c>
    </row>
    <row r="914" spans="1:4" ht="10.5" customHeight="1">
      <c r="A914" s="7" t="s">
        <v>42</v>
      </c>
      <c r="B914" s="9">
        <v>186</v>
      </c>
      <c r="C914" s="9">
        <v>106</v>
      </c>
      <c r="D914" s="10">
        <f t="shared" si="36"/>
        <v>292</v>
      </c>
    </row>
    <row r="915" spans="1:4" ht="16.5" customHeight="1">
      <c r="A915" s="6" t="s">
        <v>5</v>
      </c>
      <c r="B915" s="11"/>
      <c r="C915" s="11"/>
      <c r="D915" s="10"/>
    </row>
    <row r="916" spans="1:4" ht="10.5" customHeight="1">
      <c r="A916" s="7" t="s">
        <v>92</v>
      </c>
      <c r="B916" s="9">
        <f>SUM(B870,B875,B880,B886,B892,B898,B904,B910)</f>
        <v>232881</v>
      </c>
      <c r="C916" s="9">
        <f aca="true" t="shared" si="37" ref="B916:C919">C870+C875+C880+C886+C892+C898+C904+C910</f>
        <v>161352</v>
      </c>
      <c r="D916" s="10">
        <f>B916+C916</f>
        <v>394233</v>
      </c>
    </row>
    <row r="917" spans="1:4" ht="10.5" customHeight="1">
      <c r="A917" s="58" t="s">
        <v>39</v>
      </c>
      <c r="B917" s="9">
        <f>SUM(B871,B876,B881,B887,B893,B899,B905,B911)</f>
        <v>49359</v>
      </c>
      <c r="C917" s="9">
        <f>C871+C876+C881+C887+C893+C899+C905+C911</f>
        <v>10924</v>
      </c>
      <c r="D917" s="10">
        <f>B917+C917</f>
        <v>60283</v>
      </c>
    </row>
    <row r="918" spans="1:4" ht="10.5" customHeight="1">
      <c r="A918" s="7" t="s">
        <v>93</v>
      </c>
      <c r="B918" s="9">
        <f t="shared" si="37"/>
        <v>159878</v>
      </c>
      <c r="C918" s="9">
        <f t="shared" si="37"/>
        <v>109148</v>
      </c>
      <c r="D918" s="10">
        <f t="shared" si="36"/>
        <v>269026</v>
      </c>
    </row>
    <row r="919" spans="1:4" ht="10.5" customHeight="1">
      <c r="A919" s="7" t="s">
        <v>41</v>
      </c>
      <c r="B919" s="9">
        <f t="shared" si="37"/>
        <v>5237</v>
      </c>
      <c r="C919" s="9">
        <f t="shared" si="37"/>
        <v>2700</v>
      </c>
      <c r="D919" s="9">
        <f>D873+D878+D883+D889+D895+D901+D907+D913</f>
        <v>7937</v>
      </c>
    </row>
    <row r="920" spans="1:4" ht="10.5" customHeight="1">
      <c r="A920" s="70" t="s">
        <v>42</v>
      </c>
      <c r="B920" s="9">
        <f>B884+B890+B896+B902+B908+B914</f>
        <v>12814</v>
      </c>
      <c r="C920" s="9">
        <f>C884+C890+C896+C902+C908+C914</f>
        <v>8176</v>
      </c>
      <c r="D920" s="13">
        <f>D884+D890+D896+D902+D908+D914</f>
        <v>20990</v>
      </c>
    </row>
    <row r="921" spans="1:4" ht="26.25" customHeight="1">
      <c r="A921" s="63"/>
      <c r="B921" s="100"/>
      <c r="C921" s="100"/>
      <c r="D921" s="101"/>
    </row>
    <row r="922" spans="1:4" ht="12.75">
      <c r="A922" s="117" t="s">
        <v>108</v>
      </c>
      <c r="B922" s="117"/>
      <c r="C922" s="117"/>
      <c r="D922" s="117"/>
    </row>
    <row r="923" spans="1:4" ht="27.75" customHeight="1">
      <c r="A923" s="3" t="s">
        <v>153</v>
      </c>
      <c r="B923" s="67"/>
      <c r="C923" s="67"/>
      <c r="D923" s="72"/>
    </row>
    <row r="924" spans="1:4" ht="15.75" customHeight="1">
      <c r="A924" s="5"/>
      <c r="B924" s="5" t="s">
        <v>3</v>
      </c>
      <c r="C924" s="5" t="s">
        <v>4</v>
      </c>
      <c r="D924" s="5" t="s">
        <v>5</v>
      </c>
    </row>
    <row r="925" spans="1:4" ht="16.5" customHeight="1">
      <c r="A925" s="87" t="s">
        <v>133</v>
      </c>
      <c r="B925" s="7"/>
      <c r="C925" s="7"/>
      <c r="D925" s="7"/>
    </row>
    <row r="926" spans="1:4" ht="10.5" customHeight="1">
      <c r="A926" s="7" t="s">
        <v>92</v>
      </c>
      <c r="B926" s="59">
        <v>137.6022035</v>
      </c>
      <c r="C926" s="59">
        <v>120.577304</v>
      </c>
      <c r="D926" s="68">
        <f>B926+C926</f>
        <v>258.1795075</v>
      </c>
    </row>
    <row r="927" spans="1:4" ht="10.5" customHeight="1">
      <c r="A927" s="58" t="s">
        <v>39</v>
      </c>
      <c r="B927" s="59">
        <v>0.00857</v>
      </c>
      <c r="C927" s="59">
        <v>0.007804</v>
      </c>
      <c r="D927" s="68">
        <f aca="true" t="shared" si="38" ref="D927:D974">B927+C927</f>
        <v>0.016374</v>
      </c>
    </row>
    <row r="928" spans="1:4" ht="10.5" customHeight="1">
      <c r="A928" s="7" t="s">
        <v>93</v>
      </c>
      <c r="B928" s="59">
        <v>109.2881369</v>
      </c>
      <c r="C928" s="59">
        <v>94.775174</v>
      </c>
      <c r="D928" s="68">
        <f t="shared" si="38"/>
        <v>204.0633109</v>
      </c>
    </row>
    <row r="929" spans="1:4" ht="10.5" customHeight="1">
      <c r="A929" s="7" t="s">
        <v>41</v>
      </c>
      <c r="B929" s="59">
        <v>0.362294</v>
      </c>
      <c r="C929" s="124">
        <v>0.448145</v>
      </c>
      <c r="D929" s="68">
        <f t="shared" si="38"/>
        <v>0.810439</v>
      </c>
    </row>
    <row r="930" spans="1:4" ht="16.5" customHeight="1">
      <c r="A930" s="6" t="s">
        <v>56</v>
      </c>
      <c r="B930" s="69"/>
      <c r="C930" s="69"/>
      <c r="D930" s="68"/>
    </row>
    <row r="931" spans="1:4" ht="10.5" customHeight="1">
      <c r="A931" s="7" t="s">
        <v>92</v>
      </c>
      <c r="B931" s="59">
        <v>2305.330863</v>
      </c>
      <c r="C931" s="59">
        <v>1748.0954894</v>
      </c>
      <c r="D931" s="68">
        <f t="shared" si="38"/>
        <v>4053.4263524</v>
      </c>
    </row>
    <row r="932" spans="1:4" ht="10.5" customHeight="1">
      <c r="A932" s="58" t="s">
        <v>39</v>
      </c>
      <c r="B932" s="59">
        <v>17.3871359</v>
      </c>
      <c r="C932" s="59">
        <v>2.4784428</v>
      </c>
      <c r="D932" s="68">
        <f t="shared" si="38"/>
        <v>19.8655787</v>
      </c>
    </row>
    <row r="933" spans="1:4" ht="10.5" customHeight="1">
      <c r="A933" s="7" t="s">
        <v>93</v>
      </c>
      <c r="B933" s="59">
        <v>2854.3757526</v>
      </c>
      <c r="C933" s="59">
        <v>2043.8144446</v>
      </c>
      <c r="D933" s="68">
        <f t="shared" si="38"/>
        <v>4898.1901972</v>
      </c>
    </row>
    <row r="934" spans="1:4" ht="10.5" customHeight="1">
      <c r="A934" s="7" t="s">
        <v>41</v>
      </c>
      <c r="B934" s="59">
        <v>30.4167931</v>
      </c>
      <c r="C934" s="59">
        <v>22.0617489</v>
      </c>
      <c r="D934" s="68">
        <f t="shared" si="38"/>
        <v>52.478542000000004</v>
      </c>
    </row>
    <row r="935" spans="1:4" ht="16.5" customHeight="1">
      <c r="A935" s="6" t="s">
        <v>57</v>
      </c>
      <c r="B935" s="69"/>
      <c r="C935" s="69"/>
      <c r="D935" s="68"/>
    </row>
    <row r="936" spans="1:4" ht="10.5" customHeight="1">
      <c r="A936" s="7" t="s">
        <v>92</v>
      </c>
      <c r="B936" s="59">
        <v>964.9372982</v>
      </c>
      <c r="C936" s="59">
        <v>734.0438525</v>
      </c>
      <c r="D936" s="68">
        <f t="shared" si="38"/>
        <v>1698.9811507</v>
      </c>
    </row>
    <row r="937" spans="1:4" ht="10.5" customHeight="1">
      <c r="A937" s="58" t="s">
        <v>39</v>
      </c>
      <c r="B937" s="59">
        <v>37.0156579</v>
      </c>
      <c r="C937" s="59">
        <v>7.4318558</v>
      </c>
      <c r="D937" s="68">
        <f t="shared" si="38"/>
        <v>44.4475137</v>
      </c>
    </row>
    <row r="938" spans="1:4" ht="10.5" customHeight="1">
      <c r="A938" s="7" t="s">
        <v>93</v>
      </c>
      <c r="B938" s="59">
        <v>1474.9070268</v>
      </c>
      <c r="C938" s="59">
        <v>1134.8401522</v>
      </c>
      <c r="D938" s="68">
        <f t="shared" si="38"/>
        <v>2609.747179</v>
      </c>
    </row>
    <row r="939" spans="1:4" ht="10.5" customHeight="1">
      <c r="A939" s="7" t="s">
        <v>41</v>
      </c>
      <c r="B939" s="59">
        <v>20.9458307</v>
      </c>
      <c r="C939" s="59">
        <v>17.148205</v>
      </c>
      <c r="D939" s="68">
        <f t="shared" si="38"/>
        <v>38.0940357</v>
      </c>
    </row>
    <row r="940" spans="1:4" ht="10.5" customHeight="1">
      <c r="A940" s="7" t="s">
        <v>42</v>
      </c>
      <c r="B940" s="59">
        <f>0.000001*(5447+36353258)</f>
        <v>36.358705</v>
      </c>
      <c r="C940" s="59">
        <f>0.000001*(7127+34072602)</f>
        <v>34.079729</v>
      </c>
      <c r="D940" s="68">
        <f t="shared" si="38"/>
        <v>70.438434</v>
      </c>
    </row>
    <row r="941" spans="1:4" ht="16.5" customHeight="1">
      <c r="A941" s="6" t="s">
        <v>58</v>
      </c>
      <c r="B941" s="69"/>
      <c r="C941" s="69"/>
      <c r="D941" s="68"/>
    </row>
    <row r="942" spans="1:4" ht="10.5" customHeight="1">
      <c r="A942" s="7" t="s">
        <v>92</v>
      </c>
      <c r="B942" s="59">
        <v>349.2901822</v>
      </c>
      <c r="C942" s="59">
        <v>182.9719442</v>
      </c>
      <c r="D942" s="68">
        <f t="shared" si="38"/>
        <v>532.2621263999999</v>
      </c>
    </row>
    <row r="943" spans="1:4" ht="10.5" customHeight="1">
      <c r="A943" s="58" t="s">
        <v>39</v>
      </c>
      <c r="B943" s="59">
        <v>59.6160623</v>
      </c>
      <c r="C943" s="59">
        <v>11.6398714</v>
      </c>
      <c r="D943" s="68">
        <f t="shared" si="38"/>
        <v>71.2559337</v>
      </c>
    </row>
    <row r="944" spans="1:4" ht="10.5" customHeight="1">
      <c r="A944" s="7" t="s">
        <v>93</v>
      </c>
      <c r="B944" s="59">
        <v>508.7935654</v>
      </c>
      <c r="C944" s="59">
        <v>288.7979645</v>
      </c>
      <c r="D944" s="68">
        <f t="shared" si="38"/>
        <v>797.5915299</v>
      </c>
    </row>
    <row r="945" spans="1:4" ht="10.5" customHeight="1">
      <c r="A945" s="7" t="s">
        <v>41</v>
      </c>
      <c r="B945" s="59">
        <v>9.5181348</v>
      </c>
      <c r="C945" s="59">
        <v>5.146181</v>
      </c>
      <c r="D945" s="68">
        <f t="shared" si="38"/>
        <v>14.6643158</v>
      </c>
    </row>
    <row r="946" spans="1:4" ht="10.5" customHeight="1">
      <c r="A946" s="7" t="s">
        <v>42</v>
      </c>
      <c r="B946" s="59">
        <v>38.947725</v>
      </c>
      <c r="C946" s="59">
        <v>26.2811857</v>
      </c>
      <c r="D946" s="68">
        <f t="shared" si="38"/>
        <v>65.2289107</v>
      </c>
    </row>
    <row r="947" spans="1:4" ht="16.5" customHeight="1">
      <c r="A947" s="6" t="s">
        <v>59</v>
      </c>
      <c r="B947" s="69"/>
      <c r="C947" s="69"/>
      <c r="D947" s="68"/>
    </row>
    <row r="948" spans="1:4" ht="10.5" customHeight="1">
      <c r="A948" s="7" t="s">
        <v>92</v>
      </c>
      <c r="B948" s="59">
        <v>256.2428667</v>
      </c>
      <c r="C948" s="59">
        <v>85.6526274</v>
      </c>
      <c r="D948" s="68">
        <f t="shared" si="38"/>
        <v>341.89549409999995</v>
      </c>
    </row>
    <row r="949" spans="1:4" ht="10.5" customHeight="1">
      <c r="A949" s="58" t="s">
        <v>39</v>
      </c>
      <c r="B949" s="59">
        <v>65.7393138</v>
      </c>
      <c r="C949" s="59">
        <v>11.7930293</v>
      </c>
      <c r="D949" s="68">
        <f t="shared" si="38"/>
        <v>77.5323431</v>
      </c>
    </row>
    <row r="950" spans="1:4" ht="10.5" customHeight="1">
      <c r="A950" s="7" t="s">
        <v>93</v>
      </c>
      <c r="B950" s="59">
        <v>354.9777924</v>
      </c>
      <c r="C950" s="59">
        <v>130.6365977</v>
      </c>
      <c r="D950" s="68">
        <f t="shared" si="38"/>
        <v>485.61439010000004</v>
      </c>
    </row>
    <row r="951" spans="1:4" ht="10.5" customHeight="1">
      <c r="A951" s="7" t="s">
        <v>41</v>
      </c>
      <c r="B951" s="59">
        <v>6.5233578</v>
      </c>
      <c r="C951" s="59">
        <v>2.9022969</v>
      </c>
      <c r="D951" s="68">
        <f t="shared" si="38"/>
        <v>9.4256547</v>
      </c>
    </row>
    <row r="952" spans="1:4" ht="10.5" customHeight="1">
      <c r="A952" s="7" t="s">
        <v>42</v>
      </c>
      <c r="B952" s="59">
        <v>34.5809099</v>
      </c>
      <c r="C952" s="59">
        <v>15.8230139</v>
      </c>
      <c r="D952" s="68">
        <f t="shared" si="38"/>
        <v>50.4039238</v>
      </c>
    </row>
    <row r="953" spans="1:4" ht="16.5" customHeight="1">
      <c r="A953" s="6" t="s">
        <v>64</v>
      </c>
      <c r="B953" s="69"/>
      <c r="C953" s="69"/>
      <c r="D953" s="68"/>
    </row>
    <row r="954" spans="1:4" ht="10.5" customHeight="1">
      <c r="A954" s="7" t="s">
        <v>92</v>
      </c>
      <c r="B954" s="59">
        <v>165.1943611</v>
      </c>
      <c r="C954" s="59">
        <v>47.0459687</v>
      </c>
      <c r="D954" s="68">
        <f t="shared" si="38"/>
        <v>212.2403298</v>
      </c>
    </row>
    <row r="955" spans="1:4" ht="10.5" customHeight="1">
      <c r="A955" s="58" t="s">
        <v>39</v>
      </c>
      <c r="B955" s="59">
        <v>41.3522627</v>
      </c>
      <c r="C955" s="59">
        <v>8.1921578</v>
      </c>
      <c r="D955" s="68">
        <f t="shared" si="38"/>
        <v>49.5444205</v>
      </c>
    </row>
    <row r="956" spans="1:4" ht="10.5" customHeight="1">
      <c r="A956" s="7" t="s">
        <v>93</v>
      </c>
      <c r="B956" s="59">
        <v>221.8605275</v>
      </c>
      <c r="C956" s="59">
        <v>69.3262939</v>
      </c>
      <c r="D956" s="68">
        <f t="shared" si="38"/>
        <v>291.1868214</v>
      </c>
    </row>
    <row r="957" spans="1:4" ht="10.5" customHeight="1">
      <c r="A957" s="7" t="s">
        <v>41</v>
      </c>
      <c r="B957" s="59">
        <v>4.7512328</v>
      </c>
      <c r="C957" s="59">
        <v>1.761631</v>
      </c>
      <c r="D957" s="68">
        <f t="shared" si="38"/>
        <v>6.5128638</v>
      </c>
    </row>
    <row r="958" spans="1:4" ht="10.5" customHeight="1">
      <c r="A958" s="7" t="s">
        <v>42</v>
      </c>
      <c r="B958" s="59">
        <v>23.988747</v>
      </c>
      <c r="C958" s="59">
        <v>8.715216</v>
      </c>
      <c r="D958" s="68">
        <f t="shared" si="38"/>
        <v>32.703963</v>
      </c>
    </row>
    <row r="959" spans="1:4" ht="16.5" customHeight="1">
      <c r="A959" s="6" t="s">
        <v>61</v>
      </c>
      <c r="B959" s="69"/>
      <c r="C959" s="69"/>
      <c r="D959" s="68"/>
    </row>
    <row r="960" spans="1:4" ht="10.5" customHeight="1">
      <c r="A960" s="7" t="s">
        <v>92</v>
      </c>
      <c r="B960" s="59">
        <v>77.5085452</v>
      </c>
      <c r="C960" s="59">
        <v>25.0087541</v>
      </c>
      <c r="D960" s="68">
        <f t="shared" si="38"/>
        <v>102.5172993</v>
      </c>
    </row>
    <row r="961" spans="1:4" ht="10.5" customHeight="1">
      <c r="A961" s="58" t="s">
        <v>39</v>
      </c>
      <c r="B961" s="59">
        <v>14.5481886</v>
      </c>
      <c r="C961" s="59">
        <v>4.1545881</v>
      </c>
      <c r="D961" s="68">
        <f t="shared" si="38"/>
        <v>18.7027767</v>
      </c>
    </row>
    <row r="962" spans="1:4" ht="10.5" customHeight="1">
      <c r="A962" s="7" t="s">
        <v>93</v>
      </c>
      <c r="B962" s="59">
        <v>89.7370698</v>
      </c>
      <c r="C962" s="59">
        <v>33.360454</v>
      </c>
      <c r="D962" s="68">
        <f t="shared" si="38"/>
        <v>123.0975238</v>
      </c>
    </row>
    <row r="963" spans="1:4" ht="10.5" customHeight="1">
      <c r="A963" s="7" t="s">
        <v>41</v>
      </c>
      <c r="B963" s="59">
        <v>1.7112809</v>
      </c>
      <c r="C963" s="59">
        <v>0.9964246</v>
      </c>
      <c r="D963" s="68">
        <f t="shared" si="38"/>
        <v>2.7077055</v>
      </c>
    </row>
    <row r="964" spans="1:4" ht="10.5" customHeight="1">
      <c r="A964" s="7" t="s">
        <v>42</v>
      </c>
      <c r="B964" s="59">
        <v>9.670719</v>
      </c>
      <c r="C964" s="59">
        <v>3.922952</v>
      </c>
      <c r="D964" s="68">
        <f t="shared" si="38"/>
        <v>13.593671</v>
      </c>
    </row>
    <row r="965" spans="1:4" ht="16.5" customHeight="1">
      <c r="A965" s="6" t="s">
        <v>62</v>
      </c>
      <c r="B965" s="69"/>
      <c r="C965" s="69"/>
      <c r="D965" s="68"/>
    </row>
    <row r="966" spans="1:4" ht="10.5" customHeight="1">
      <c r="A966" s="7" t="s">
        <v>92</v>
      </c>
      <c r="B966" s="59">
        <v>24.5113819</v>
      </c>
      <c r="C966" s="59">
        <v>8.8083036</v>
      </c>
      <c r="D966" s="68">
        <f t="shared" si="38"/>
        <v>33.3196855</v>
      </c>
    </row>
    <row r="967" spans="1:4" ht="10.5" customHeight="1">
      <c r="A967" s="58" t="s">
        <v>39</v>
      </c>
      <c r="B967" s="59">
        <v>2.3085855</v>
      </c>
      <c r="C967" s="59">
        <v>1.1020809</v>
      </c>
      <c r="D967" s="68">
        <f t="shared" si="38"/>
        <v>3.4106664</v>
      </c>
    </row>
    <row r="968" spans="1:4" ht="10.5" customHeight="1">
      <c r="A968" s="7" t="s">
        <v>93</v>
      </c>
      <c r="B968" s="59">
        <v>19.8295289</v>
      </c>
      <c r="C968" s="59">
        <v>9.7546039</v>
      </c>
      <c r="D968" s="68">
        <f t="shared" si="38"/>
        <v>29.5841328</v>
      </c>
    </row>
    <row r="969" spans="1:4" ht="10.5" customHeight="1">
      <c r="A969" s="7" t="s">
        <v>41</v>
      </c>
      <c r="B969" s="59">
        <v>0.60928</v>
      </c>
      <c r="C969" s="59">
        <v>0.229605</v>
      </c>
      <c r="D969" s="68">
        <f t="shared" si="38"/>
        <v>0.8388850000000001</v>
      </c>
    </row>
    <row r="970" spans="1:4" ht="10.5" customHeight="1">
      <c r="A970" s="7" t="s">
        <v>42</v>
      </c>
      <c r="B970" s="59">
        <v>1.840234</v>
      </c>
      <c r="C970" s="59">
        <v>1.029753</v>
      </c>
      <c r="D970" s="68">
        <f t="shared" si="38"/>
        <v>2.869987</v>
      </c>
    </row>
    <row r="971" spans="1:4" ht="16.5" customHeight="1">
      <c r="A971" s="6" t="s">
        <v>5</v>
      </c>
      <c r="B971" s="69"/>
      <c r="C971" s="69"/>
      <c r="D971" s="68"/>
    </row>
    <row r="972" spans="1:4" ht="10.5" customHeight="1">
      <c r="A972" s="7" t="s">
        <v>92</v>
      </c>
      <c r="B972" s="59">
        <f aca="true" t="shared" si="39" ref="B972:C975">B926+B931+B936+B942+B948+B954+B960+B966</f>
        <v>4280.6177018</v>
      </c>
      <c r="C972" s="59">
        <f t="shared" si="39"/>
        <v>2952.2042438999993</v>
      </c>
      <c r="D972" s="68">
        <f>B972+C972</f>
        <v>7232.8219457</v>
      </c>
    </row>
    <row r="973" spans="1:4" ht="10.5" customHeight="1">
      <c r="A973" s="58" t="s">
        <v>39</v>
      </c>
      <c r="B973" s="59">
        <f t="shared" si="39"/>
        <v>237.97577669999998</v>
      </c>
      <c r="C973" s="59">
        <f t="shared" si="39"/>
        <v>46.7998301</v>
      </c>
      <c r="D973" s="68">
        <f>B973+C973</f>
        <v>284.7756068</v>
      </c>
    </row>
    <row r="974" spans="1:4" ht="10.5" customHeight="1">
      <c r="A974" s="7" t="s">
        <v>93</v>
      </c>
      <c r="B974" s="59">
        <f t="shared" si="39"/>
        <v>5633.769400300001</v>
      </c>
      <c r="C974" s="59">
        <f t="shared" si="39"/>
        <v>3805.3056848</v>
      </c>
      <c r="D974" s="68">
        <f t="shared" si="38"/>
        <v>9439.075085100001</v>
      </c>
    </row>
    <row r="975" spans="1:4" ht="10.5" customHeight="1">
      <c r="A975" s="7" t="s">
        <v>41</v>
      </c>
      <c r="B975" s="59">
        <f t="shared" si="39"/>
        <v>74.8382041</v>
      </c>
      <c r="C975" s="59">
        <f t="shared" si="39"/>
        <v>50.6942374</v>
      </c>
      <c r="D975" s="59">
        <f>D929+D934+D939+D945+D951+D957+D963+D969</f>
        <v>125.53244150000002</v>
      </c>
    </row>
    <row r="976" spans="1:4" ht="10.5" customHeight="1">
      <c r="A976" s="70" t="s">
        <v>42</v>
      </c>
      <c r="B976" s="61">
        <f>B940+B946+B952+B958+B964+B970</f>
        <v>145.3870399</v>
      </c>
      <c r="C976" s="61">
        <f>C940+C946+C952+C958+C964+C970</f>
        <v>89.8518496</v>
      </c>
      <c r="D976" s="61">
        <f>D940+D946+D952+D958+D964+D970</f>
        <v>235.23888950000003</v>
      </c>
    </row>
    <row r="977" spans="1:4" ht="48.75" customHeight="1">
      <c r="A977" s="89" t="s">
        <v>78</v>
      </c>
      <c r="B977" s="79"/>
      <c r="C977" s="79"/>
      <c r="D977" s="79"/>
    </row>
    <row r="978" spans="1:4" ht="12.75">
      <c r="A978" s="89" t="s">
        <v>109</v>
      </c>
      <c r="B978" s="4"/>
      <c r="C978" s="4"/>
      <c r="D978" s="4"/>
    </row>
    <row r="979" ht="12.75">
      <c r="A979" s="2" t="s">
        <v>110</v>
      </c>
    </row>
    <row r="980" spans="1:4" ht="27.75" customHeight="1">
      <c r="A980" s="20" t="s">
        <v>154</v>
      </c>
      <c r="B980" s="90"/>
      <c r="C980" s="90"/>
      <c r="D980" s="90"/>
    </row>
    <row r="981" spans="1:4" ht="15.75" customHeight="1">
      <c r="A981" s="5"/>
      <c r="B981" s="5" t="s">
        <v>3</v>
      </c>
      <c r="C981" s="5" t="s">
        <v>4</v>
      </c>
      <c r="D981" s="5" t="s">
        <v>5</v>
      </c>
    </row>
    <row r="982" spans="1:4" ht="16.5" customHeight="1">
      <c r="A982" s="6" t="s">
        <v>10</v>
      </c>
      <c r="B982" s="9"/>
      <c r="C982" s="9"/>
      <c r="D982" s="9"/>
    </row>
    <row r="983" spans="1:4" ht="12.75">
      <c r="A983" s="7" t="s">
        <v>38</v>
      </c>
      <c r="B983" s="9">
        <v>253</v>
      </c>
      <c r="C983" s="9">
        <v>234</v>
      </c>
      <c r="D983" s="10">
        <f>B983+C983</f>
        <v>487</v>
      </c>
    </row>
    <row r="984" spans="1:4" ht="12.75">
      <c r="A984" s="58" t="s">
        <v>39</v>
      </c>
      <c r="B984" s="9">
        <v>9</v>
      </c>
      <c r="C984" s="9">
        <v>14</v>
      </c>
      <c r="D984" s="10">
        <f aca="true" t="shared" si="40" ref="D984:D991">B984+C984</f>
        <v>23</v>
      </c>
    </row>
    <row r="985" spans="1:4" ht="12.75">
      <c r="A985" s="7" t="s">
        <v>40</v>
      </c>
      <c r="B985" s="9">
        <v>176</v>
      </c>
      <c r="C985" s="9">
        <v>178</v>
      </c>
      <c r="D985" s="10">
        <f t="shared" si="40"/>
        <v>354</v>
      </c>
    </row>
    <row r="986" spans="1:4" ht="12.75">
      <c r="A986" s="7" t="s">
        <v>41</v>
      </c>
      <c r="B986" s="9">
        <v>79</v>
      </c>
      <c r="C986" s="9">
        <v>93</v>
      </c>
      <c r="D986" s="10">
        <f t="shared" si="40"/>
        <v>172</v>
      </c>
    </row>
    <row r="987" spans="1:4" ht="16.5" customHeight="1">
      <c r="A987" s="6" t="s">
        <v>11</v>
      </c>
      <c r="B987" s="9"/>
      <c r="C987" s="9"/>
      <c r="D987" s="10"/>
    </row>
    <row r="988" spans="1:4" ht="12.75">
      <c r="A988" s="7" t="s">
        <v>38</v>
      </c>
      <c r="B988" s="9">
        <v>17382</v>
      </c>
      <c r="C988" s="9">
        <v>11557</v>
      </c>
      <c r="D988" s="10">
        <f t="shared" si="40"/>
        <v>28939</v>
      </c>
    </row>
    <row r="989" spans="1:4" ht="12.75">
      <c r="A989" s="58" t="s">
        <v>39</v>
      </c>
      <c r="B989" s="9">
        <v>264</v>
      </c>
      <c r="C989" s="9">
        <v>161</v>
      </c>
      <c r="D989" s="10">
        <f t="shared" si="40"/>
        <v>425</v>
      </c>
    </row>
    <row r="990" spans="1:4" ht="12.75">
      <c r="A990" s="7" t="s">
        <v>40</v>
      </c>
      <c r="B990" s="9">
        <v>14128</v>
      </c>
      <c r="C990" s="9">
        <v>9609</v>
      </c>
      <c r="D990" s="10">
        <f t="shared" si="40"/>
        <v>23737</v>
      </c>
    </row>
    <row r="991" spans="1:4" ht="12.75">
      <c r="A991" s="7" t="s">
        <v>41</v>
      </c>
      <c r="B991" s="13">
        <v>8189</v>
      </c>
      <c r="C991" s="13">
        <v>5928</v>
      </c>
      <c r="D991" s="13">
        <f t="shared" si="40"/>
        <v>14117</v>
      </c>
    </row>
    <row r="992" spans="1:4" ht="15" customHeight="1">
      <c r="A992" s="63" t="s">
        <v>111</v>
      </c>
      <c r="B992" s="64"/>
      <c r="C992" s="64"/>
      <c r="D992" s="4"/>
    </row>
    <row r="993" spans="1:4" ht="12.75">
      <c r="A993" s="42"/>
      <c r="B993" s="66"/>
      <c r="C993" s="66"/>
      <c r="D993" s="66"/>
    </row>
    <row r="994" spans="1:4" ht="12.75">
      <c r="A994" s="42"/>
      <c r="B994" s="66"/>
      <c r="C994" s="66"/>
      <c r="D994" s="66"/>
    </row>
    <row r="995" spans="1:4" ht="12.75">
      <c r="A995" s="14"/>
      <c r="B995" s="14"/>
      <c r="C995" s="14"/>
      <c r="D995" s="14"/>
    </row>
    <row r="996" spans="1:4" ht="12.75">
      <c r="A996" s="2" t="s">
        <v>112</v>
      </c>
      <c r="B996" s="109"/>
      <c r="C996" s="109"/>
      <c r="D996" s="109"/>
    </row>
    <row r="997" spans="1:4" ht="27" customHeight="1">
      <c r="A997" s="20" t="s">
        <v>155</v>
      </c>
      <c r="B997" s="102"/>
      <c r="C997" s="102"/>
      <c r="D997" s="103"/>
    </row>
    <row r="998" spans="1:4" ht="15.75" customHeight="1">
      <c r="A998" s="5"/>
      <c r="B998" s="5" t="s">
        <v>3</v>
      </c>
      <c r="C998" s="5" t="s">
        <v>4</v>
      </c>
      <c r="D998" s="5" t="s">
        <v>5</v>
      </c>
    </row>
    <row r="999" spans="1:4" ht="16.5" customHeight="1">
      <c r="A999" s="6" t="s">
        <v>10</v>
      </c>
      <c r="B999" s="7"/>
      <c r="C999" s="7"/>
      <c r="D999" s="7"/>
    </row>
    <row r="1000" spans="1:4" ht="12.75">
      <c r="A1000" s="7" t="s">
        <v>38</v>
      </c>
      <c r="B1000" s="104">
        <v>3.2277004</v>
      </c>
      <c r="C1000" s="104">
        <v>3.072408</v>
      </c>
      <c r="D1000" s="68">
        <f>B1000+C1000</f>
        <v>6.300108399999999</v>
      </c>
    </row>
    <row r="1001" spans="1:4" ht="12.75">
      <c r="A1001" s="58" t="s">
        <v>39</v>
      </c>
      <c r="B1001" s="104">
        <v>0.0451</v>
      </c>
      <c r="C1001" s="104">
        <v>0.066238</v>
      </c>
      <c r="D1001" s="68">
        <f aca="true" t="shared" si="41" ref="D1001:D1012">B1001+C1001</f>
        <v>0.111338</v>
      </c>
    </row>
    <row r="1002" spans="1:4" ht="12.75">
      <c r="A1002" s="7" t="s">
        <v>40</v>
      </c>
      <c r="B1002" s="104">
        <v>6.851576</v>
      </c>
      <c r="C1002" s="104">
        <v>7.0203</v>
      </c>
      <c r="D1002" s="68">
        <f t="shared" si="41"/>
        <v>13.871876</v>
      </c>
    </row>
    <row r="1003" spans="1:4" ht="12.75">
      <c r="A1003" s="7" t="s">
        <v>41</v>
      </c>
      <c r="B1003" s="104">
        <v>1.277271</v>
      </c>
      <c r="C1003" s="104">
        <v>1.2819787</v>
      </c>
      <c r="D1003" s="68">
        <f t="shared" si="41"/>
        <v>2.5592497</v>
      </c>
    </row>
    <row r="1004" spans="1:4" ht="16.5" customHeight="1">
      <c r="A1004" s="6" t="s">
        <v>11</v>
      </c>
      <c r="B1004" s="104"/>
      <c r="C1004" s="104"/>
      <c r="D1004" s="68"/>
    </row>
    <row r="1005" spans="1:4" ht="12.75">
      <c r="A1005" s="7" t="s">
        <v>38</v>
      </c>
      <c r="B1005" s="104">
        <v>271.5083365</v>
      </c>
      <c r="C1005" s="104">
        <v>184.1464656</v>
      </c>
      <c r="D1005" s="68">
        <f t="shared" si="41"/>
        <v>455.6548021</v>
      </c>
    </row>
    <row r="1006" spans="1:4" ht="12.75">
      <c r="A1006" s="58" t="s">
        <v>39</v>
      </c>
      <c r="B1006" s="104">
        <v>1.186691</v>
      </c>
      <c r="C1006" s="104">
        <v>0.667853</v>
      </c>
      <c r="D1006" s="68">
        <f t="shared" si="41"/>
        <v>1.854544</v>
      </c>
    </row>
    <row r="1007" spans="1:4" ht="12.75">
      <c r="A1007" s="7" t="s">
        <v>40</v>
      </c>
      <c r="B1007" s="104">
        <v>734.4411885</v>
      </c>
      <c r="C1007" s="104">
        <v>508.046889</v>
      </c>
      <c r="D1007" s="68">
        <f t="shared" si="41"/>
        <v>1242.4880775</v>
      </c>
    </row>
    <row r="1008" spans="1:4" ht="12.75">
      <c r="A1008" s="7" t="s">
        <v>41</v>
      </c>
      <c r="B1008" s="104">
        <v>239.2998669</v>
      </c>
      <c r="C1008" s="104">
        <v>183.0832762</v>
      </c>
      <c r="D1008" s="68">
        <f t="shared" si="41"/>
        <v>422.3831431</v>
      </c>
    </row>
    <row r="1009" spans="1:4" ht="16.5" customHeight="1">
      <c r="A1009" s="6" t="s">
        <v>5</v>
      </c>
      <c r="B1009" s="69"/>
      <c r="C1009" s="69"/>
      <c r="D1009" s="68"/>
    </row>
    <row r="1010" spans="1:4" ht="12.75">
      <c r="A1010" s="7" t="s">
        <v>38</v>
      </c>
      <c r="B1010" s="59">
        <f aca="true" t="shared" si="42" ref="B1010:C1013">B1000+B1005</f>
        <v>274.7360369</v>
      </c>
      <c r="C1010" s="59">
        <f t="shared" si="42"/>
        <v>187.2188736</v>
      </c>
      <c r="D1010" s="68">
        <f t="shared" si="41"/>
        <v>461.9549105</v>
      </c>
    </row>
    <row r="1011" spans="1:4" ht="12.75">
      <c r="A1011" s="58" t="s">
        <v>39</v>
      </c>
      <c r="B1011" s="59">
        <f t="shared" si="42"/>
        <v>1.2317909999999999</v>
      </c>
      <c r="C1011" s="59">
        <f t="shared" si="42"/>
        <v>0.734091</v>
      </c>
      <c r="D1011" s="68">
        <f t="shared" si="41"/>
        <v>1.965882</v>
      </c>
    </row>
    <row r="1012" spans="1:4" ht="12.75">
      <c r="A1012" s="7" t="s">
        <v>40</v>
      </c>
      <c r="B1012" s="59">
        <f t="shared" si="42"/>
        <v>741.2927645</v>
      </c>
      <c r="C1012" s="59">
        <f t="shared" si="42"/>
        <v>515.067189</v>
      </c>
      <c r="D1012" s="68">
        <f t="shared" si="41"/>
        <v>1256.3599534999998</v>
      </c>
    </row>
    <row r="1013" spans="1:4" ht="12.75">
      <c r="A1013" s="70" t="s">
        <v>41</v>
      </c>
      <c r="B1013" s="61">
        <f t="shared" si="42"/>
        <v>240.57713790000003</v>
      </c>
      <c r="C1013" s="61">
        <f t="shared" si="42"/>
        <v>184.3652549</v>
      </c>
      <c r="D1013" s="61">
        <f>D1003+D1008</f>
        <v>424.9423928</v>
      </c>
    </row>
    <row r="1014" spans="1:4" ht="26.25" customHeight="1">
      <c r="A1014" s="89" t="s">
        <v>48</v>
      </c>
      <c r="B1014" s="79"/>
      <c r="C1014" s="79"/>
      <c r="D1014" s="79"/>
    </row>
    <row r="1015" spans="1:4" ht="12.75">
      <c r="A1015" s="14"/>
      <c r="B1015" s="76"/>
      <c r="C1015" s="76"/>
      <c r="D1015" s="125"/>
    </row>
    <row r="1017" spans="1:4" ht="12.75">
      <c r="A1017" s="2" t="s">
        <v>113</v>
      </c>
      <c r="B1017" s="109"/>
      <c r="C1017" s="109"/>
      <c r="D1017" s="109"/>
    </row>
    <row r="1018" spans="1:4" ht="27" customHeight="1">
      <c r="A1018" s="20" t="s">
        <v>114</v>
      </c>
      <c r="B1018" s="90"/>
      <c r="C1018" s="90"/>
      <c r="D1018" s="90"/>
    </row>
    <row r="1019" spans="1:4" ht="15.75" customHeight="1">
      <c r="A1019" s="5"/>
      <c r="B1019" s="73">
        <v>2007</v>
      </c>
      <c r="C1019" s="73">
        <v>2008</v>
      </c>
      <c r="D1019" s="73">
        <v>2009</v>
      </c>
    </row>
    <row r="1020" spans="1:4" ht="16.5" customHeight="1">
      <c r="A1020" s="6" t="s">
        <v>3</v>
      </c>
      <c r="B1020" s="112"/>
      <c r="C1020" s="112"/>
      <c r="D1020" s="126"/>
    </row>
    <row r="1021" spans="1:4" ht="12.75">
      <c r="A1021" s="7" t="s">
        <v>38</v>
      </c>
      <c r="B1021" s="10">
        <v>16957</v>
      </c>
      <c r="C1021" s="10">
        <v>16634</v>
      </c>
      <c r="D1021" s="10">
        <v>17606</v>
      </c>
    </row>
    <row r="1022" spans="1:4" ht="12.75">
      <c r="A1022" s="58" t="s">
        <v>39</v>
      </c>
      <c r="B1022" s="10">
        <v>239</v>
      </c>
      <c r="C1022" s="10">
        <v>214</v>
      </c>
      <c r="D1022" s="10">
        <v>273</v>
      </c>
    </row>
    <row r="1023" spans="1:4" ht="12.75">
      <c r="A1023" s="7" t="s">
        <v>40</v>
      </c>
      <c r="B1023" s="10">
        <v>13819</v>
      </c>
      <c r="C1023" s="10">
        <v>13387</v>
      </c>
      <c r="D1023" s="10">
        <v>14288</v>
      </c>
    </row>
    <row r="1024" spans="1:4" ht="12.75">
      <c r="A1024" s="7" t="s">
        <v>41</v>
      </c>
      <c r="B1024" s="10">
        <v>7542</v>
      </c>
      <c r="C1024" s="10">
        <v>7428</v>
      </c>
      <c r="D1024" s="10">
        <v>8264</v>
      </c>
    </row>
    <row r="1025" spans="1:4" ht="16.5" customHeight="1">
      <c r="A1025" s="6" t="s">
        <v>4</v>
      </c>
      <c r="B1025" s="10"/>
      <c r="C1025" s="10"/>
      <c r="D1025" s="10"/>
    </row>
    <row r="1026" spans="1:4" ht="12.75">
      <c r="A1026" s="7" t="s">
        <v>38</v>
      </c>
      <c r="B1026" s="10">
        <v>10847</v>
      </c>
      <c r="C1026" s="10">
        <v>10973</v>
      </c>
      <c r="D1026" s="10">
        <v>11774</v>
      </c>
    </row>
    <row r="1027" spans="1:4" ht="12.75">
      <c r="A1027" s="58" t="s">
        <v>39</v>
      </c>
      <c r="B1027" s="10">
        <v>143</v>
      </c>
      <c r="C1027" s="10">
        <v>140</v>
      </c>
      <c r="D1027" s="10">
        <v>175</v>
      </c>
    </row>
    <row r="1028" spans="1:4" ht="12.75">
      <c r="A1028" s="7" t="s">
        <v>40</v>
      </c>
      <c r="B1028" s="10">
        <v>9033</v>
      </c>
      <c r="C1028" s="10">
        <v>9010</v>
      </c>
      <c r="D1028" s="10">
        <v>9775</v>
      </c>
    </row>
    <row r="1029" spans="1:4" ht="12.75">
      <c r="A1029" s="7" t="s">
        <v>41</v>
      </c>
      <c r="B1029" s="10">
        <v>5301</v>
      </c>
      <c r="C1029" s="10">
        <v>5276</v>
      </c>
      <c r="D1029" s="10">
        <v>6015</v>
      </c>
    </row>
    <row r="1030" spans="1:4" ht="16.5" customHeight="1">
      <c r="A1030" s="6" t="s">
        <v>5</v>
      </c>
      <c r="B1030" s="10"/>
      <c r="C1030" s="10"/>
      <c r="D1030" s="127"/>
    </row>
    <row r="1031" spans="1:4" ht="12.75">
      <c r="A1031" s="7" t="s">
        <v>38</v>
      </c>
      <c r="B1031" s="9">
        <f>B1021+B1026</f>
        <v>27804</v>
      </c>
      <c r="C1031" s="9">
        <f>C1021+C1026</f>
        <v>27607</v>
      </c>
      <c r="D1031" s="9">
        <f>D1021+D1026</f>
        <v>29380</v>
      </c>
    </row>
    <row r="1032" spans="1:4" ht="12.75">
      <c r="A1032" s="58" t="s">
        <v>39</v>
      </c>
      <c r="B1032" s="9">
        <f aca="true" t="shared" si="43" ref="B1032:C1034">B1022+B1027</f>
        <v>382</v>
      </c>
      <c r="C1032" s="9">
        <f t="shared" si="43"/>
        <v>354</v>
      </c>
      <c r="D1032" s="9">
        <f>D1022+D1027</f>
        <v>448</v>
      </c>
    </row>
    <row r="1033" spans="1:4" ht="12.75">
      <c r="A1033" s="7" t="s">
        <v>40</v>
      </c>
      <c r="B1033" s="9">
        <f t="shared" si="43"/>
        <v>22852</v>
      </c>
      <c r="C1033" s="9">
        <f t="shared" si="43"/>
        <v>22397</v>
      </c>
      <c r="D1033" s="9">
        <f>D1023+D1028</f>
        <v>24063</v>
      </c>
    </row>
    <row r="1034" spans="1:4" ht="12.75">
      <c r="A1034" s="70" t="s">
        <v>41</v>
      </c>
      <c r="B1034" s="13">
        <f t="shared" si="43"/>
        <v>12843</v>
      </c>
      <c r="C1034" s="13">
        <f t="shared" si="43"/>
        <v>12704</v>
      </c>
      <c r="D1034" s="13">
        <f>D1024+D1029</f>
        <v>14279</v>
      </c>
    </row>
    <row r="1035" spans="1:4" ht="12.75">
      <c r="A1035" s="14"/>
      <c r="B1035" s="76"/>
      <c r="C1035" s="76"/>
      <c r="D1035" s="76"/>
    </row>
    <row r="1036" spans="1:4" ht="12.75">
      <c r="A1036" s="14"/>
      <c r="B1036" s="76"/>
      <c r="C1036" s="76"/>
      <c r="D1036" s="76"/>
    </row>
    <row r="1037" spans="1:4" ht="12.75">
      <c r="A1037" s="14"/>
      <c r="B1037" s="76"/>
      <c r="C1037" s="76"/>
      <c r="D1037" s="76"/>
    </row>
    <row r="1038" spans="1:4" ht="12.75">
      <c r="A1038" s="2" t="s">
        <v>115</v>
      </c>
      <c r="B1038" s="14"/>
      <c r="C1038" s="14"/>
      <c r="D1038" s="14"/>
    </row>
    <row r="1039" spans="1:4" ht="27.75" customHeight="1">
      <c r="A1039" s="20" t="s">
        <v>156</v>
      </c>
      <c r="B1039" s="90"/>
      <c r="C1039" s="90"/>
      <c r="D1039" s="90"/>
    </row>
    <row r="1040" spans="1:4" ht="16.5" customHeight="1">
      <c r="A1040" s="5"/>
      <c r="B1040" s="73">
        <v>2007</v>
      </c>
      <c r="C1040" s="73">
        <v>2008</v>
      </c>
      <c r="D1040" s="73">
        <v>2009</v>
      </c>
    </row>
    <row r="1041" spans="1:4" ht="16.5" customHeight="1">
      <c r="A1041" s="6" t="s">
        <v>3</v>
      </c>
      <c r="B1041" s="68"/>
      <c r="C1041" s="68"/>
      <c r="D1041" s="68"/>
    </row>
    <row r="1042" spans="1:4" ht="12.75">
      <c r="A1042" s="7" t="s">
        <v>38</v>
      </c>
      <c r="B1042" s="68">
        <v>249.199</v>
      </c>
      <c r="C1042" s="128">
        <v>252.831</v>
      </c>
      <c r="D1042" s="128">
        <v>274.73603692</v>
      </c>
    </row>
    <row r="1043" spans="1:4" ht="12.75">
      <c r="A1043" s="58" t="s">
        <v>39</v>
      </c>
      <c r="B1043" s="68">
        <v>0.882</v>
      </c>
      <c r="C1043" s="128">
        <v>0.932</v>
      </c>
      <c r="D1043" s="128">
        <v>1.231790972</v>
      </c>
    </row>
    <row r="1044" spans="1:4" ht="12.75">
      <c r="A1044" s="7" t="s">
        <v>40</v>
      </c>
      <c r="B1044" s="68">
        <v>672.312</v>
      </c>
      <c r="C1044" s="128">
        <v>655.594</v>
      </c>
      <c r="D1044" s="128">
        <v>741.292764485</v>
      </c>
    </row>
    <row r="1045" spans="1:4" ht="12.75">
      <c r="A1045" s="7" t="s">
        <v>41</v>
      </c>
      <c r="B1045" s="59">
        <v>211.244</v>
      </c>
      <c r="C1045" s="104">
        <v>219.062</v>
      </c>
      <c r="D1045" s="104">
        <v>240.577137943</v>
      </c>
    </row>
    <row r="1046" spans="1:4" ht="16.5" customHeight="1">
      <c r="A1046" s="6" t="s">
        <v>4</v>
      </c>
      <c r="B1046" s="68"/>
      <c r="C1046" s="128"/>
      <c r="D1046" s="128"/>
    </row>
    <row r="1047" spans="1:4" ht="12.75">
      <c r="A1047" s="7" t="s">
        <v>38</v>
      </c>
      <c r="B1047" s="68">
        <v>159.977</v>
      </c>
      <c r="C1047" s="128">
        <v>166.958</v>
      </c>
      <c r="D1047" s="128">
        <v>187.218873542</v>
      </c>
    </row>
    <row r="1048" spans="1:4" ht="12.75">
      <c r="A1048" s="58" t="s">
        <v>39</v>
      </c>
      <c r="B1048" s="68">
        <v>0.6</v>
      </c>
      <c r="C1048" s="128">
        <v>0.598</v>
      </c>
      <c r="D1048" s="128">
        <v>0.734091</v>
      </c>
    </row>
    <row r="1049" spans="1:4" ht="12.75">
      <c r="A1049" s="7" t="s">
        <v>40</v>
      </c>
      <c r="B1049" s="68">
        <v>433.923</v>
      </c>
      <c r="C1049" s="128">
        <v>434.132</v>
      </c>
      <c r="D1049" s="128">
        <v>515.067188978</v>
      </c>
    </row>
    <row r="1050" spans="1:4" ht="12.75">
      <c r="A1050" s="7" t="s">
        <v>41</v>
      </c>
      <c r="B1050" s="68">
        <v>149.54</v>
      </c>
      <c r="C1050" s="128">
        <v>159.248</v>
      </c>
      <c r="D1050" s="128">
        <v>184.365254895</v>
      </c>
    </row>
    <row r="1051" spans="1:4" ht="15.75" customHeight="1">
      <c r="A1051" s="6" t="s">
        <v>5</v>
      </c>
      <c r="B1051" s="68"/>
      <c r="C1051" s="68"/>
      <c r="D1051" s="129"/>
    </row>
    <row r="1052" spans="1:4" ht="12.75">
      <c r="A1052" s="7" t="s">
        <v>38</v>
      </c>
      <c r="B1052" s="59">
        <f>B1042+B1047</f>
        <v>409.17600000000004</v>
      </c>
      <c r="C1052" s="59">
        <f>C1042+C1047</f>
        <v>419.789</v>
      </c>
      <c r="D1052" s="59">
        <f>D1042+D1047</f>
        <v>461.95491046200004</v>
      </c>
    </row>
    <row r="1053" spans="1:4" ht="12.75">
      <c r="A1053" s="58" t="s">
        <v>39</v>
      </c>
      <c r="B1053" s="59">
        <f aca="true" t="shared" si="44" ref="B1053:C1055">B1043+B1048</f>
        <v>1.482</v>
      </c>
      <c r="C1053" s="59">
        <f t="shared" si="44"/>
        <v>1.53</v>
      </c>
      <c r="D1053" s="59">
        <f>D1043+D1048</f>
        <v>1.965881972</v>
      </c>
    </row>
    <row r="1054" spans="1:4" ht="12.75">
      <c r="A1054" s="7" t="s">
        <v>40</v>
      </c>
      <c r="B1054" s="59">
        <f t="shared" si="44"/>
        <v>1106.2350000000001</v>
      </c>
      <c r="C1054" s="59">
        <f t="shared" si="44"/>
        <v>1089.726</v>
      </c>
      <c r="D1054" s="59">
        <f>D1044+D1049</f>
        <v>1256.359953463</v>
      </c>
    </row>
    <row r="1055" spans="1:4" ht="12.75">
      <c r="A1055" s="70" t="s">
        <v>41</v>
      </c>
      <c r="B1055" s="61">
        <f t="shared" si="44"/>
        <v>360.784</v>
      </c>
      <c r="C1055" s="61">
        <f t="shared" si="44"/>
        <v>378.31</v>
      </c>
      <c r="D1055" s="61">
        <f>D1045+D1050</f>
        <v>424.942392838</v>
      </c>
    </row>
    <row r="1056" spans="1:4" ht="27.75" customHeight="1">
      <c r="A1056" s="89" t="s">
        <v>48</v>
      </c>
      <c r="B1056" s="79"/>
      <c r="C1056" s="79"/>
      <c r="D1056" s="79"/>
    </row>
    <row r="1057" spans="1:4" ht="12.75" customHeight="1">
      <c r="A1057" s="2" t="s">
        <v>116</v>
      </c>
      <c r="B1057" s="2"/>
      <c r="C1057" s="2"/>
      <c r="D1057" s="2"/>
    </row>
    <row r="1058" spans="1:4" ht="27" customHeight="1">
      <c r="A1058" s="20" t="s">
        <v>157</v>
      </c>
      <c r="B1058" s="102"/>
      <c r="C1058" s="102"/>
      <c r="D1058" s="103"/>
    </row>
    <row r="1059" spans="1:4" ht="15.75" customHeight="1">
      <c r="A1059" s="5"/>
      <c r="B1059" s="5" t="s">
        <v>3</v>
      </c>
      <c r="C1059" s="5" t="s">
        <v>4</v>
      </c>
      <c r="D1059" s="5" t="s">
        <v>5</v>
      </c>
    </row>
    <row r="1060" spans="1:4" ht="16.5" customHeight="1">
      <c r="A1060" s="87" t="s">
        <v>131</v>
      </c>
      <c r="B1060" s="7"/>
      <c r="C1060" s="7"/>
      <c r="D1060" s="7"/>
    </row>
    <row r="1061" spans="1:4" ht="12.75">
      <c r="A1061" s="7" t="s">
        <v>38</v>
      </c>
      <c r="B1061" s="9">
        <v>1091</v>
      </c>
      <c r="C1061" s="9">
        <v>483</v>
      </c>
      <c r="D1061" s="10">
        <f>B1061+C1061</f>
        <v>1574</v>
      </c>
    </row>
    <row r="1062" spans="1:4" ht="12.75">
      <c r="A1062" s="7" t="s">
        <v>40</v>
      </c>
      <c r="B1062" s="9">
        <v>678</v>
      </c>
      <c r="C1062" s="9">
        <v>313</v>
      </c>
      <c r="D1062" s="10">
        <f aca="true" t="shared" si="45" ref="D1062:D1102">B1062+C1062</f>
        <v>991</v>
      </c>
    </row>
    <row r="1063" spans="1:4" ht="12.75">
      <c r="A1063" s="7" t="s">
        <v>41</v>
      </c>
      <c r="B1063" s="9">
        <v>496</v>
      </c>
      <c r="C1063" s="9">
        <v>253</v>
      </c>
      <c r="D1063" s="10">
        <f t="shared" si="45"/>
        <v>749</v>
      </c>
    </row>
    <row r="1064" spans="1:4" ht="16.5" customHeight="1">
      <c r="A1064" s="6" t="s">
        <v>56</v>
      </c>
      <c r="B1064" s="9"/>
      <c r="C1064" s="9"/>
      <c r="D1064" s="10"/>
    </row>
    <row r="1065" spans="1:4" ht="13.5" customHeight="1">
      <c r="A1065" s="7" t="s">
        <v>38</v>
      </c>
      <c r="B1065" s="9">
        <v>10451</v>
      </c>
      <c r="C1065" s="9">
        <v>6926</v>
      </c>
      <c r="D1065" s="10">
        <f>B1065+C1065</f>
        <v>17377</v>
      </c>
    </row>
    <row r="1066" spans="1:4" ht="13.5" customHeight="1">
      <c r="A1066" s="58" t="s">
        <v>39</v>
      </c>
      <c r="B1066" s="9">
        <v>14</v>
      </c>
      <c r="C1066" s="99">
        <v>4</v>
      </c>
      <c r="D1066" s="10">
        <f>B1066+C1066</f>
        <v>18</v>
      </c>
    </row>
    <row r="1067" spans="1:4" ht="12.75">
      <c r="A1067" s="7" t="s">
        <v>40</v>
      </c>
      <c r="B1067" s="9">
        <v>8343</v>
      </c>
      <c r="C1067" s="9">
        <v>5643</v>
      </c>
      <c r="D1067" s="10">
        <f>B1067+C1067</f>
        <v>13986</v>
      </c>
    </row>
    <row r="1068" spans="1:4" ht="12.75">
      <c r="A1068" s="7" t="s">
        <v>41</v>
      </c>
      <c r="B1068" s="9">
        <v>4792</v>
      </c>
      <c r="C1068" s="9">
        <v>3394</v>
      </c>
      <c r="D1068" s="10">
        <f t="shared" si="45"/>
        <v>8186</v>
      </c>
    </row>
    <row r="1069" spans="1:4" ht="16.5" customHeight="1">
      <c r="A1069" s="6" t="s">
        <v>57</v>
      </c>
      <c r="B1069" s="9"/>
      <c r="C1069" s="9"/>
      <c r="D1069" s="10"/>
    </row>
    <row r="1070" spans="1:4" ht="12.75">
      <c r="A1070" s="7" t="s">
        <v>38</v>
      </c>
      <c r="B1070" s="9">
        <v>5034</v>
      </c>
      <c r="C1070" s="9">
        <v>3397</v>
      </c>
      <c r="D1070" s="10">
        <f t="shared" si="45"/>
        <v>8431</v>
      </c>
    </row>
    <row r="1071" spans="1:4" ht="12.75">
      <c r="A1071" s="58" t="s">
        <v>39</v>
      </c>
      <c r="B1071" s="9">
        <v>70</v>
      </c>
      <c r="C1071" s="9">
        <v>34</v>
      </c>
      <c r="D1071" s="10">
        <f>B1071+C1071</f>
        <v>104</v>
      </c>
    </row>
    <row r="1072" spans="1:4" ht="12.75">
      <c r="A1072" s="7" t="s">
        <v>40</v>
      </c>
      <c r="B1072" s="9">
        <v>4420</v>
      </c>
      <c r="C1072" s="9">
        <v>2982</v>
      </c>
      <c r="D1072" s="10">
        <f t="shared" si="45"/>
        <v>7402</v>
      </c>
    </row>
    <row r="1073" spans="1:4" ht="12.75">
      <c r="A1073" s="7" t="s">
        <v>41</v>
      </c>
      <c r="B1073" s="9">
        <v>2417</v>
      </c>
      <c r="C1073" s="9">
        <v>1737</v>
      </c>
      <c r="D1073" s="10">
        <f t="shared" si="45"/>
        <v>4154</v>
      </c>
    </row>
    <row r="1074" spans="1:4" ht="16.5" customHeight="1">
      <c r="A1074" s="6" t="s">
        <v>58</v>
      </c>
      <c r="B1074" s="9"/>
      <c r="C1074" s="9"/>
      <c r="D1074" s="10"/>
    </row>
    <row r="1075" spans="1:4" ht="12.75">
      <c r="A1075" s="7" t="s">
        <v>38</v>
      </c>
      <c r="B1075" s="9">
        <v>652</v>
      </c>
      <c r="C1075" s="9">
        <v>580</v>
      </c>
      <c r="D1075" s="10">
        <f t="shared" si="45"/>
        <v>1232</v>
      </c>
    </row>
    <row r="1076" spans="1:4" ht="12.75">
      <c r="A1076" s="58" t="s">
        <v>39</v>
      </c>
      <c r="B1076" s="9">
        <v>76</v>
      </c>
      <c r="C1076" s="9">
        <v>43</v>
      </c>
      <c r="D1076" s="10">
        <f t="shared" si="45"/>
        <v>119</v>
      </c>
    </row>
    <row r="1077" spans="1:4" ht="12.75">
      <c r="A1077" s="7" t="s">
        <v>40</v>
      </c>
      <c r="B1077" s="9">
        <v>559</v>
      </c>
      <c r="C1077" s="9">
        <v>500</v>
      </c>
      <c r="D1077" s="10">
        <f t="shared" si="45"/>
        <v>1059</v>
      </c>
    </row>
    <row r="1078" spans="1:4" ht="12.75">
      <c r="A1078" s="7" t="s">
        <v>41</v>
      </c>
      <c r="B1078" s="9">
        <v>370</v>
      </c>
      <c r="C1078" s="9">
        <v>357</v>
      </c>
      <c r="D1078" s="10">
        <f t="shared" si="45"/>
        <v>727</v>
      </c>
    </row>
    <row r="1079" spans="1:4" ht="16.5" customHeight="1">
      <c r="A1079" s="6" t="s">
        <v>59</v>
      </c>
      <c r="B1079" s="9"/>
      <c r="C1079" s="9"/>
      <c r="D1079" s="10"/>
    </row>
    <row r="1080" spans="1:4" ht="12.75">
      <c r="A1080" s="7" t="s">
        <v>38</v>
      </c>
      <c r="B1080" s="9">
        <v>192</v>
      </c>
      <c r="C1080" s="9">
        <v>199</v>
      </c>
      <c r="D1080" s="10">
        <f t="shared" si="45"/>
        <v>391</v>
      </c>
    </row>
    <row r="1081" spans="1:4" ht="12.75">
      <c r="A1081" s="58" t="s">
        <v>39</v>
      </c>
      <c r="B1081" s="9">
        <v>47</v>
      </c>
      <c r="C1081" s="9">
        <v>42</v>
      </c>
      <c r="D1081" s="10">
        <f t="shared" si="45"/>
        <v>89</v>
      </c>
    </row>
    <row r="1082" spans="1:4" ht="12.75">
      <c r="A1082" s="7" t="s">
        <v>40</v>
      </c>
      <c r="B1082" s="9">
        <v>157</v>
      </c>
      <c r="C1082" s="9">
        <v>177</v>
      </c>
      <c r="D1082" s="10">
        <f t="shared" si="45"/>
        <v>334</v>
      </c>
    </row>
    <row r="1083" spans="1:4" ht="12.75">
      <c r="A1083" s="7" t="s">
        <v>41</v>
      </c>
      <c r="B1083" s="9">
        <v>98</v>
      </c>
      <c r="C1083" s="9">
        <v>131</v>
      </c>
      <c r="D1083" s="10">
        <f t="shared" si="45"/>
        <v>229</v>
      </c>
    </row>
    <row r="1084" spans="1:4" ht="16.5" customHeight="1">
      <c r="A1084" s="6" t="s">
        <v>64</v>
      </c>
      <c r="B1084" s="9"/>
      <c r="C1084" s="9"/>
      <c r="D1084" s="10"/>
    </row>
    <row r="1085" spans="1:4" ht="12.75">
      <c r="A1085" s="7" t="s">
        <v>38</v>
      </c>
      <c r="B1085" s="9">
        <v>123</v>
      </c>
      <c r="C1085" s="9">
        <v>114</v>
      </c>
      <c r="D1085" s="10">
        <f t="shared" si="45"/>
        <v>237</v>
      </c>
    </row>
    <row r="1086" spans="1:4" ht="12.75">
      <c r="A1086" s="58" t="s">
        <v>39</v>
      </c>
      <c r="B1086" s="9">
        <v>47</v>
      </c>
      <c r="C1086" s="9">
        <v>32</v>
      </c>
      <c r="D1086" s="10">
        <f t="shared" si="45"/>
        <v>79</v>
      </c>
    </row>
    <row r="1087" spans="1:4" ht="12.75">
      <c r="A1087" s="7" t="s">
        <v>40</v>
      </c>
      <c r="B1087" s="9">
        <v>92</v>
      </c>
      <c r="C1087" s="9">
        <v>103</v>
      </c>
      <c r="D1087" s="10">
        <f t="shared" si="45"/>
        <v>195</v>
      </c>
    </row>
    <row r="1088" spans="1:4" ht="12.75">
      <c r="A1088" s="7" t="s">
        <v>41</v>
      </c>
      <c r="B1088" s="9">
        <v>66</v>
      </c>
      <c r="C1088" s="9">
        <v>93</v>
      </c>
      <c r="D1088" s="10">
        <f t="shared" si="45"/>
        <v>159</v>
      </c>
    </row>
    <row r="1089" spans="1:4" ht="16.5" customHeight="1">
      <c r="A1089" s="6" t="s">
        <v>61</v>
      </c>
      <c r="B1089" s="9"/>
      <c r="C1089" s="9"/>
      <c r="D1089" s="10"/>
    </row>
    <row r="1090" spans="1:4" ht="12.75">
      <c r="A1090" s="7" t="s">
        <v>38</v>
      </c>
      <c r="B1090" s="9">
        <v>42</v>
      </c>
      <c r="C1090" s="9">
        <v>57</v>
      </c>
      <c r="D1090" s="10">
        <f t="shared" si="45"/>
        <v>99</v>
      </c>
    </row>
    <row r="1091" spans="1:4" ht="12.75">
      <c r="A1091" s="58" t="s">
        <v>39</v>
      </c>
      <c r="B1091" s="9">
        <v>17</v>
      </c>
      <c r="C1091" s="9">
        <v>16</v>
      </c>
      <c r="D1091" s="10">
        <f t="shared" si="45"/>
        <v>33</v>
      </c>
    </row>
    <row r="1092" spans="1:4" ht="12.75">
      <c r="A1092" s="7" t="s">
        <v>40</v>
      </c>
      <c r="B1092" s="9">
        <v>31</v>
      </c>
      <c r="C1092" s="9">
        <v>44</v>
      </c>
      <c r="D1092" s="10">
        <f t="shared" si="45"/>
        <v>75</v>
      </c>
    </row>
    <row r="1093" spans="1:4" ht="12.75">
      <c r="A1093" s="7" t="s">
        <v>41</v>
      </c>
      <c r="B1093" s="9">
        <v>19</v>
      </c>
      <c r="C1093" s="9">
        <v>39</v>
      </c>
      <c r="D1093" s="10">
        <f t="shared" si="45"/>
        <v>58</v>
      </c>
    </row>
    <row r="1094" spans="1:4" ht="16.5" customHeight="1">
      <c r="A1094" s="6" t="s">
        <v>117</v>
      </c>
      <c r="B1094" s="9"/>
      <c r="C1094" s="9"/>
      <c r="D1094" s="10"/>
    </row>
    <row r="1095" spans="1:4" ht="12.75">
      <c r="A1095" s="7" t="s">
        <v>38</v>
      </c>
      <c r="B1095" s="9">
        <v>21</v>
      </c>
      <c r="C1095" s="9">
        <v>18</v>
      </c>
      <c r="D1095" s="10">
        <f>B1095+C1095</f>
        <v>39</v>
      </c>
    </row>
    <row r="1096" spans="1:4" ht="12.75">
      <c r="A1096" s="58" t="s">
        <v>39</v>
      </c>
      <c r="B1096" s="74" t="s">
        <v>33</v>
      </c>
      <c r="C1096" s="9">
        <v>4</v>
      </c>
      <c r="D1096" s="10">
        <f>SUM(B1096:C1096)</f>
        <v>4</v>
      </c>
    </row>
    <row r="1097" spans="1:4" ht="12.75">
      <c r="A1097" s="7" t="s">
        <v>40</v>
      </c>
      <c r="B1097" s="9">
        <v>8</v>
      </c>
      <c r="C1097" s="9">
        <v>13</v>
      </c>
      <c r="D1097" s="10">
        <f>B1097+C1097</f>
        <v>21</v>
      </c>
    </row>
    <row r="1098" spans="1:4" ht="12.75">
      <c r="A1098" s="7" t="s">
        <v>41</v>
      </c>
      <c r="B1098" s="9">
        <v>6</v>
      </c>
      <c r="C1098" s="9">
        <v>11</v>
      </c>
      <c r="D1098" s="10">
        <f t="shared" si="45"/>
        <v>17</v>
      </c>
    </row>
    <row r="1099" spans="1:4" ht="16.5" customHeight="1">
      <c r="A1099" s="6" t="s">
        <v>5</v>
      </c>
      <c r="B1099" s="11"/>
      <c r="C1099" s="11"/>
      <c r="D1099" s="10"/>
    </row>
    <row r="1100" spans="1:4" ht="12.75">
      <c r="A1100" s="7" t="s">
        <v>38</v>
      </c>
      <c r="B1100" s="9">
        <f>B1061+B1065+B1070+B1075+B1080+B1085+B1090+B1095</f>
        <v>17606</v>
      </c>
      <c r="C1100" s="9">
        <f>C1061+C1065+C1070+C1075+C1080+C1085+C1090+C1095</f>
        <v>11774</v>
      </c>
      <c r="D1100" s="10">
        <f t="shared" si="45"/>
        <v>29380</v>
      </c>
    </row>
    <row r="1101" spans="1:4" ht="12.75">
      <c r="A1101" s="58" t="s">
        <v>39</v>
      </c>
      <c r="B1101" s="9">
        <f>SUM(B1066,B1071,B1076,B1081,B1086,B1091,B1096)</f>
        <v>271</v>
      </c>
      <c r="C1101" s="9">
        <f>SUM(C1066,C1071,C1076,C1081,C1086,C1091,C1096)</f>
        <v>175</v>
      </c>
      <c r="D1101" s="10">
        <f>B1101+C1101</f>
        <v>446</v>
      </c>
    </row>
    <row r="1102" spans="1:4" ht="12.75">
      <c r="A1102" s="7" t="s">
        <v>40</v>
      </c>
      <c r="B1102" s="9">
        <f>B1062+B1067+B1072+B1077+B1082+B1087+B1092+B1097</f>
        <v>14288</v>
      </c>
      <c r="C1102" s="9">
        <f>C1062+C1067+C1072+C1077+C1082+C1087+C1092+C1097</f>
        <v>9775</v>
      </c>
      <c r="D1102" s="10">
        <f t="shared" si="45"/>
        <v>24063</v>
      </c>
    </row>
    <row r="1103" spans="1:4" ht="12.75">
      <c r="A1103" s="70" t="s">
        <v>41</v>
      </c>
      <c r="B1103" s="13">
        <f>B1063+B1068+B1073+B1078+B1083+B1088+B1093+B1098</f>
        <v>8264</v>
      </c>
      <c r="C1103" s="13">
        <f>C1063+C1068+C1073+C1078+C1083+C1088+C1093+C1098</f>
        <v>6015</v>
      </c>
      <c r="D1103" s="13">
        <f>D1063+D1068+D1073+D1078+D1083+D1088+D1093+D1098</f>
        <v>14279</v>
      </c>
    </row>
    <row r="1104" spans="1:4" ht="24" customHeight="1">
      <c r="A1104" s="89" t="s">
        <v>89</v>
      </c>
      <c r="B1104" s="89"/>
      <c r="C1104" s="89"/>
      <c r="D1104" s="101"/>
    </row>
    <row r="1105" ht="12.75">
      <c r="A1105" s="2" t="s">
        <v>118</v>
      </c>
    </row>
    <row r="1106" spans="1:4" ht="26.25" customHeight="1">
      <c r="A1106" s="3" t="s">
        <v>158</v>
      </c>
      <c r="B1106" s="67"/>
      <c r="C1106" s="67"/>
      <c r="D1106" s="67"/>
    </row>
    <row r="1107" spans="1:4" ht="15.75" customHeight="1">
      <c r="A1107" s="5"/>
      <c r="B1107" s="5" t="s">
        <v>3</v>
      </c>
      <c r="C1107" s="5" t="s">
        <v>4</v>
      </c>
      <c r="D1107" s="5" t="s">
        <v>5</v>
      </c>
    </row>
    <row r="1108" spans="1:4" ht="16.5" customHeight="1">
      <c r="A1108" s="87" t="s">
        <v>131</v>
      </c>
      <c r="B1108" s="7"/>
      <c r="C1108" s="7"/>
      <c r="D1108" s="7"/>
    </row>
    <row r="1109" spans="1:4" ht="12.75">
      <c r="A1109" s="7" t="s">
        <v>38</v>
      </c>
      <c r="B1109" s="59">
        <v>13.4128268</v>
      </c>
      <c r="C1109" s="59">
        <v>6.6026119</v>
      </c>
      <c r="D1109" s="68">
        <f>B1109+C1109</f>
        <v>20.0154387</v>
      </c>
    </row>
    <row r="1110" spans="1:4" ht="12.75">
      <c r="A1110" s="7" t="s">
        <v>40</v>
      </c>
      <c r="B1110" s="59">
        <v>31.4868379</v>
      </c>
      <c r="C1110" s="59">
        <v>16.338875</v>
      </c>
      <c r="D1110" s="68">
        <f aca="true" t="shared" si="46" ref="D1110:D1150">B1110+C1110</f>
        <v>47.8257129</v>
      </c>
    </row>
    <row r="1111" spans="1:4" ht="12.75">
      <c r="A1111" s="7" t="s">
        <v>41</v>
      </c>
      <c r="B1111" s="59">
        <v>12.811078</v>
      </c>
      <c r="C1111" s="59">
        <v>7.449432</v>
      </c>
      <c r="D1111" s="68">
        <f t="shared" si="46"/>
        <v>20.26051</v>
      </c>
    </row>
    <row r="1112" spans="1:4" ht="16.5" customHeight="1">
      <c r="A1112" s="6" t="s">
        <v>56</v>
      </c>
      <c r="B1112" s="59"/>
      <c r="C1112" s="59"/>
      <c r="D1112" s="68"/>
    </row>
    <row r="1113" spans="1:4" ht="14.25" customHeight="1">
      <c r="A1113" s="7" t="s">
        <v>38</v>
      </c>
      <c r="B1113" s="59">
        <v>167.3383799</v>
      </c>
      <c r="C1113" s="59">
        <v>112.7137767</v>
      </c>
      <c r="D1113" s="68">
        <f t="shared" si="46"/>
        <v>280.0521566</v>
      </c>
    </row>
    <row r="1114" spans="1:4" ht="14.25" customHeight="1">
      <c r="A1114" s="58" t="s">
        <v>39</v>
      </c>
      <c r="B1114" s="59">
        <v>0.046021</v>
      </c>
      <c r="C1114" s="59">
        <v>0.011747</v>
      </c>
      <c r="D1114" s="68">
        <f t="shared" si="46"/>
        <v>0.057768</v>
      </c>
    </row>
    <row r="1115" spans="1:4" ht="12.75">
      <c r="A1115" s="7" t="s">
        <v>40</v>
      </c>
      <c r="B1115" s="59">
        <v>445.6919609</v>
      </c>
      <c r="C1115" s="59">
        <v>309.935471</v>
      </c>
      <c r="D1115" s="68">
        <f t="shared" si="46"/>
        <v>755.6274319</v>
      </c>
    </row>
    <row r="1116" spans="1:4" ht="12.75">
      <c r="A1116" s="7" t="s">
        <v>41</v>
      </c>
      <c r="B1116" s="59">
        <v>142.663941</v>
      </c>
      <c r="C1116" s="59">
        <v>106.337091</v>
      </c>
      <c r="D1116" s="68">
        <f t="shared" si="46"/>
        <v>249.001032</v>
      </c>
    </row>
    <row r="1117" spans="1:4" ht="16.5" customHeight="1">
      <c r="A1117" s="6" t="s">
        <v>57</v>
      </c>
      <c r="B1117" s="59"/>
      <c r="C1117" s="59"/>
      <c r="D1117" s="68"/>
    </row>
    <row r="1118" spans="1:4" ht="12.75">
      <c r="A1118" s="7" t="s">
        <v>38</v>
      </c>
      <c r="B1118" s="59">
        <v>77.8894235</v>
      </c>
      <c r="C1118" s="59">
        <v>52.1500334</v>
      </c>
      <c r="D1118" s="68">
        <f t="shared" si="46"/>
        <v>130.0394569</v>
      </c>
    </row>
    <row r="1119" spans="1:4" ht="12.75">
      <c r="A1119" s="58" t="s">
        <v>39</v>
      </c>
      <c r="B1119" s="59">
        <v>0.277423</v>
      </c>
      <c r="C1119" s="59">
        <v>0.113707</v>
      </c>
      <c r="D1119" s="68">
        <f t="shared" si="46"/>
        <v>0.39113</v>
      </c>
    </row>
    <row r="1120" spans="1:4" ht="12.75">
      <c r="A1120" s="7" t="s">
        <v>40</v>
      </c>
      <c r="B1120" s="59">
        <v>221.0675658</v>
      </c>
      <c r="C1120" s="59">
        <v>145.8765402</v>
      </c>
      <c r="D1120" s="68">
        <f t="shared" si="46"/>
        <v>366.94410600000003</v>
      </c>
    </row>
    <row r="1121" spans="1:4" ht="12.75">
      <c r="A1121" s="7" t="s">
        <v>41</v>
      </c>
      <c r="B1121" s="59">
        <v>68.760468</v>
      </c>
      <c r="C1121" s="59">
        <v>51.9339449</v>
      </c>
      <c r="D1121" s="68">
        <f t="shared" si="46"/>
        <v>120.6944129</v>
      </c>
    </row>
    <row r="1122" spans="1:4" ht="16.5" customHeight="1">
      <c r="A1122" s="6" t="s">
        <v>58</v>
      </c>
      <c r="B1122" s="59"/>
      <c r="C1122" s="7"/>
      <c r="D1122" s="68"/>
    </row>
    <row r="1123" spans="1:4" ht="12.75">
      <c r="A1123" s="7" t="s">
        <v>38</v>
      </c>
      <c r="B1123" s="59">
        <v>10.4607088</v>
      </c>
      <c r="C1123" s="59">
        <v>9.2184767</v>
      </c>
      <c r="D1123" s="68">
        <f t="shared" si="46"/>
        <v>19.679185500000003</v>
      </c>
    </row>
    <row r="1124" spans="1:4" ht="12.75">
      <c r="A1124" s="58" t="s">
        <v>39</v>
      </c>
      <c r="B1124" s="59">
        <v>0.343921</v>
      </c>
      <c r="C1124" s="59">
        <v>0.175985</v>
      </c>
      <c r="D1124" s="68">
        <f t="shared" si="46"/>
        <v>0.519906</v>
      </c>
    </row>
    <row r="1125" spans="1:4" ht="12.75">
      <c r="A1125" s="7" t="s">
        <v>40</v>
      </c>
      <c r="B1125" s="59">
        <v>29.4139499</v>
      </c>
      <c r="C1125" s="59">
        <v>24.9151829</v>
      </c>
      <c r="D1125" s="68">
        <f t="shared" si="46"/>
        <v>54.3291328</v>
      </c>
    </row>
    <row r="1126" spans="1:4" ht="12.75">
      <c r="A1126" s="7" t="s">
        <v>41</v>
      </c>
      <c r="B1126" s="59">
        <v>11.188525</v>
      </c>
      <c r="C1126" s="59">
        <v>10.734442</v>
      </c>
      <c r="D1126" s="68">
        <f t="shared" si="46"/>
        <v>21.922967</v>
      </c>
    </row>
    <row r="1127" spans="1:4" ht="16.5" customHeight="1">
      <c r="A1127" s="6" t="s">
        <v>59</v>
      </c>
      <c r="B1127" s="59"/>
      <c r="C1127" s="59"/>
      <c r="D1127" s="68"/>
    </row>
    <row r="1128" spans="1:4" ht="12.75">
      <c r="A1128" s="7" t="s">
        <v>38</v>
      </c>
      <c r="B1128" s="59">
        <v>2.749483</v>
      </c>
      <c r="C1128" s="59">
        <v>3.275877</v>
      </c>
      <c r="D1128" s="68">
        <f t="shared" si="46"/>
        <v>6.02536</v>
      </c>
    </row>
    <row r="1129" spans="1:4" ht="12.75">
      <c r="A1129" s="58" t="s">
        <v>39</v>
      </c>
      <c r="B1129" s="59">
        <v>0.203924</v>
      </c>
      <c r="C1129" s="59">
        <v>0.163566</v>
      </c>
      <c r="D1129" s="68">
        <f t="shared" si="46"/>
        <v>0.36749</v>
      </c>
    </row>
    <row r="1130" spans="1:4" ht="12.75">
      <c r="A1130" s="7" t="s">
        <v>40</v>
      </c>
      <c r="B1130" s="59">
        <v>7.211391</v>
      </c>
      <c r="C1130" s="59">
        <v>9.280023</v>
      </c>
      <c r="D1130" s="68">
        <f t="shared" si="46"/>
        <v>16.491414</v>
      </c>
    </row>
    <row r="1131" spans="1:4" ht="12.75">
      <c r="A1131" s="7" t="s">
        <v>41</v>
      </c>
      <c r="B1131" s="59">
        <v>2.7342</v>
      </c>
      <c r="C1131" s="59">
        <v>4.034372</v>
      </c>
      <c r="D1131" s="68">
        <f t="shared" si="46"/>
        <v>6.768572000000001</v>
      </c>
    </row>
    <row r="1132" spans="1:4" ht="16.5" customHeight="1">
      <c r="A1132" s="6" t="s">
        <v>64</v>
      </c>
      <c r="B1132" s="59"/>
      <c r="C1132" s="59"/>
      <c r="D1132" s="68"/>
    </row>
    <row r="1133" spans="1:4" ht="12.75">
      <c r="A1133" s="7" t="s">
        <v>38</v>
      </c>
      <c r="B1133" s="59">
        <v>2.017001</v>
      </c>
      <c r="C1133" s="59">
        <v>2.008304</v>
      </c>
      <c r="D1133" s="68">
        <f t="shared" si="46"/>
        <v>4.0253049999999995</v>
      </c>
    </row>
    <row r="1134" spans="1:4" ht="12.75">
      <c r="A1134" s="58" t="s">
        <v>39</v>
      </c>
      <c r="B1134" s="59">
        <v>0.273779</v>
      </c>
      <c r="C1134" s="59">
        <v>0.183161</v>
      </c>
      <c r="D1134" s="68">
        <f t="shared" si="46"/>
        <v>0.45694</v>
      </c>
    </row>
    <row r="1135" spans="1:4" ht="12.75">
      <c r="A1135" s="7" t="s">
        <v>40</v>
      </c>
      <c r="B1135" s="59">
        <v>4.794481</v>
      </c>
      <c r="C1135" s="59">
        <v>5.637997</v>
      </c>
      <c r="D1135" s="68">
        <f t="shared" si="46"/>
        <v>10.432478</v>
      </c>
    </row>
    <row r="1136" spans="1:4" ht="12.75">
      <c r="A1136" s="7" t="s">
        <v>41</v>
      </c>
      <c r="B1136" s="59">
        <v>1.901758</v>
      </c>
      <c r="C1136" s="59">
        <v>2.670978</v>
      </c>
      <c r="D1136" s="68">
        <f t="shared" si="46"/>
        <v>4.572736</v>
      </c>
    </row>
    <row r="1137" spans="1:4" ht="16.5" customHeight="1">
      <c r="A1137" s="6" t="s">
        <v>61</v>
      </c>
      <c r="B1137" s="59"/>
      <c r="C1137" s="59"/>
      <c r="D1137" s="68"/>
    </row>
    <row r="1138" spans="1:4" ht="12.75">
      <c r="A1138" s="7" t="s">
        <v>38</v>
      </c>
      <c r="B1138" s="59">
        <v>0.669233</v>
      </c>
      <c r="C1138" s="59">
        <v>0.931909</v>
      </c>
      <c r="D1138" s="68">
        <f t="shared" si="46"/>
        <v>1.6011419999999998</v>
      </c>
    </row>
    <row r="1139" spans="1:4" ht="12.75">
      <c r="A1139" s="58" t="s">
        <v>39</v>
      </c>
      <c r="B1139" s="59">
        <v>0.076692</v>
      </c>
      <c r="C1139" s="59">
        <v>0.065638</v>
      </c>
      <c r="D1139" s="68">
        <f t="shared" si="46"/>
        <v>0.14233</v>
      </c>
    </row>
    <row r="1140" spans="1:4" ht="12.75">
      <c r="A1140" s="7" t="s">
        <v>40</v>
      </c>
      <c r="B1140" s="59">
        <v>1.473096</v>
      </c>
      <c r="C1140" s="59">
        <v>2.4116</v>
      </c>
      <c r="D1140" s="68">
        <f t="shared" si="46"/>
        <v>3.884696</v>
      </c>
    </row>
    <row r="1141" spans="1:4" ht="12.75">
      <c r="A1141" s="7" t="s">
        <v>41</v>
      </c>
      <c r="B1141" s="59">
        <v>0.420627</v>
      </c>
      <c r="C1141" s="59">
        <v>0.931774</v>
      </c>
      <c r="D1141" s="68">
        <f t="shared" si="46"/>
        <v>1.352401</v>
      </c>
    </row>
    <row r="1142" spans="1:4" ht="16.5" customHeight="1">
      <c r="A1142" s="6" t="s">
        <v>117</v>
      </c>
      <c r="B1142" s="59"/>
      <c r="C1142" s="59"/>
      <c r="D1142" s="68"/>
    </row>
    <row r="1143" spans="1:4" ht="12.75">
      <c r="A1143" s="7" t="s">
        <v>38</v>
      </c>
      <c r="B1143" s="59">
        <v>0.198981</v>
      </c>
      <c r="C1143" s="59">
        <v>0.317885</v>
      </c>
      <c r="D1143" s="68">
        <f t="shared" si="46"/>
        <v>0.5168659999999999</v>
      </c>
    </row>
    <row r="1144" spans="1:4" ht="12.75">
      <c r="A1144" s="58" t="s">
        <v>39</v>
      </c>
      <c r="B1144" s="59">
        <v>0.010031</v>
      </c>
      <c r="C1144" s="59">
        <v>0.020287</v>
      </c>
      <c r="D1144" s="68">
        <f t="shared" si="46"/>
        <v>0.030317999999999998</v>
      </c>
    </row>
    <row r="1145" spans="1:4" ht="12.75">
      <c r="A1145" s="7" t="s">
        <v>40</v>
      </c>
      <c r="B1145" s="59">
        <v>0.153482</v>
      </c>
      <c r="C1145" s="59">
        <v>0.6715</v>
      </c>
      <c r="D1145" s="68">
        <f t="shared" si="46"/>
        <v>0.824982</v>
      </c>
    </row>
    <row r="1146" spans="1:4" ht="12.75">
      <c r="A1146" s="7" t="s">
        <v>41</v>
      </c>
      <c r="B1146" s="59">
        <v>0.096541</v>
      </c>
      <c r="C1146" s="59">
        <v>0.273221</v>
      </c>
      <c r="D1146" s="68">
        <f t="shared" si="46"/>
        <v>0.369762</v>
      </c>
    </row>
    <row r="1147" spans="1:4" ht="16.5" customHeight="1">
      <c r="A1147" s="6" t="s">
        <v>5</v>
      </c>
      <c r="B1147" s="69"/>
      <c r="C1147" s="69"/>
      <c r="D1147" s="68"/>
    </row>
    <row r="1148" spans="1:4" ht="12.75">
      <c r="A1148" s="7" t="s">
        <v>38</v>
      </c>
      <c r="B1148" s="59">
        <f>B1109+B1113+B1118+B1123+B1128+B1133+B1138+B1143</f>
        <v>274.73603700000007</v>
      </c>
      <c r="C1148" s="59">
        <f>C1109+C1113+C1118+C1123+C1128+C1133+C1138+C1143</f>
        <v>187.2188737</v>
      </c>
      <c r="D1148" s="68">
        <f>B1148+C1148</f>
        <v>461.9549107</v>
      </c>
    </row>
    <row r="1149" spans="1:4" ht="12.75">
      <c r="A1149" s="58" t="s">
        <v>39</v>
      </c>
      <c r="B1149" s="59">
        <f>B1114+B1119+B1124+B1129+B1134+B1139+B1144</f>
        <v>1.2317909999999999</v>
      </c>
      <c r="C1149" s="59">
        <f>C1114+C1119+C1124+C1129+C1134+C1139+C1144</f>
        <v>0.734091</v>
      </c>
      <c r="D1149" s="68">
        <f t="shared" si="46"/>
        <v>1.965882</v>
      </c>
    </row>
    <row r="1150" spans="1:4" ht="12.75">
      <c r="A1150" s="7" t="s">
        <v>40</v>
      </c>
      <c r="B1150" s="59">
        <f>B1110+B1115+B1120+B1125+B1130+B1135+B1140+B1145</f>
        <v>741.2927645000003</v>
      </c>
      <c r="C1150" s="59">
        <f>C1110+C1115+C1120+C1125+C1130+C1135+C1140+C1145</f>
        <v>515.0671891000001</v>
      </c>
      <c r="D1150" s="68">
        <f t="shared" si="46"/>
        <v>1256.3599536000004</v>
      </c>
    </row>
    <row r="1151" spans="1:4" ht="12.75">
      <c r="A1151" s="70" t="s">
        <v>41</v>
      </c>
      <c r="B1151" s="61">
        <f>B1111+B1116+B1121+B1126+B1131+B1136+B1141+B1146</f>
        <v>240.577138</v>
      </c>
      <c r="C1151" s="61">
        <f>C1111+C1116+C1121+C1126+C1131+C1136+C1141+C1146</f>
        <v>184.3652549</v>
      </c>
      <c r="D1151" s="61">
        <f>D1111+D1116+D1121+D1126+D1131+D1136+D1141+D1146</f>
        <v>424.9423929</v>
      </c>
    </row>
    <row r="1152" spans="1:4" ht="25.5" customHeight="1">
      <c r="A1152" s="89" t="s">
        <v>48</v>
      </c>
      <c r="B1152" s="79"/>
      <c r="C1152" s="79"/>
      <c r="D1152" s="79"/>
    </row>
  </sheetData>
  <sheetProtection/>
  <mergeCells count="151">
    <mergeCell ref="CY555:DB555"/>
    <mergeCell ref="DC555:DF555"/>
    <mergeCell ref="DO555:DR555"/>
    <mergeCell ref="CQ555:CT555"/>
    <mergeCell ref="AM555:AP555"/>
    <mergeCell ref="AQ555:AT555"/>
    <mergeCell ref="AU555:AX555"/>
    <mergeCell ref="AI555:AL555"/>
    <mergeCell ref="CM555:CP555"/>
    <mergeCell ref="A136:D136"/>
    <mergeCell ref="A41:E41"/>
    <mergeCell ref="A50:D50"/>
    <mergeCell ref="A55:E55"/>
    <mergeCell ref="BK555:BN555"/>
    <mergeCell ref="BO555:BR555"/>
    <mergeCell ref="W555:Z555"/>
    <mergeCell ref="BS555:BV555"/>
    <mergeCell ref="AE555:AH555"/>
    <mergeCell ref="GE555:GH555"/>
    <mergeCell ref="A36:E36"/>
    <mergeCell ref="A710:E710"/>
    <mergeCell ref="A769:E769"/>
    <mergeCell ref="A83:E83"/>
    <mergeCell ref="A110:D110"/>
    <mergeCell ref="A378:D378"/>
    <mergeCell ref="A349:D349"/>
    <mergeCell ref="A416:D416"/>
    <mergeCell ref="A350:D350"/>
    <mergeCell ref="GA555:GD555"/>
    <mergeCell ref="EY555:FB555"/>
    <mergeCell ref="FC555:FF555"/>
    <mergeCell ref="FS555:FV555"/>
    <mergeCell ref="FG555:FJ555"/>
    <mergeCell ref="FO555:FR555"/>
    <mergeCell ref="FK555:FN555"/>
    <mergeCell ref="GI555:GL555"/>
    <mergeCell ref="A1152:D1152"/>
    <mergeCell ref="GY555:HB555"/>
    <mergeCell ref="HC555:HF555"/>
    <mergeCell ref="A602:D602"/>
    <mergeCell ref="EM555:EP555"/>
    <mergeCell ref="EQ555:ET555"/>
    <mergeCell ref="EU555:EX555"/>
    <mergeCell ref="CU555:CX555"/>
    <mergeCell ref="FW555:FZ555"/>
    <mergeCell ref="IE555:IH555"/>
    <mergeCell ref="IA555:ID555"/>
    <mergeCell ref="GM555:GP555"/>
    <mergeCell ref="GQ555:GT555"/>
    <mergeCell ref="GU555:GX555"/>
    <mergeCell ref="HO555:HR555"/>
    <mergeCell ref="HS555:HV555"/>
    <mergeCell ref="HW555:HZ555"/>
    <mergeCell ref="HK555:HN555"/>
    <mergeCell ref="HG555:HJ555"/>
    <mergeCell ref="EI555:EL555"/>
    <mergeCell ref="DG555:DJ555"/>
    <mergeCell ref="DK555:DN555"/>
    <mergeCell ref="DW555:DZ555"/>
    <mergeCell ref="EA555:ED555"/>
    <mergeCell ref="EE555:EH555"/>
    <mergeCell ref="DS555:DV555"/>
    <mergeCell ref="BC555:BF555"/>
    <mergeCell ref="CI555:CL555"/>
    <mergeCell ref="BW555:BZ555"/>
    <mergeCell ref="CA555:CD555"/>
    <mergeCell ref="CE555:CH555"/>
    <mergeCell ref="H555:J555"/>
    <mergeCell ref="K555:N555"/>
    <mergeCell ref="A507:D507"/>
    <mergeCell ref="AA555:AD555"/>
    <mergeCell ref="S555:V555"/>
    <mergeCell ref="A506:D506"/>
    <mergeCell ref="A433:D433"/>
    <mergeCell ref="A382:D382"/>
    <mergeCell ref="BG555:BJ555"/>
    <mergeCell ref="AY555:BB555"/>
    <mergeCell ref="O555:R555"/>
    <mergeCell ref="A482:D482"/>
    <mergeCell ref="A555:D555"/>
    <mergeCell ref="A486:D486"/>
    <mergeCell ref="F555:G555"/>
    <mergeCell ref="A1104:D1104"/>
    <mergeCell ref="A554:D554"/>
    <mergeCell ref="A819:D819"/>
    <mergeCell ref="A605:D605"/>
    <mergeCell ref="A656:D656"/>
    <mergeCell ref="A625:D625"/>
    <mergeCell ref="A629:D629"/>
    <mergeCell ref="A659:D659"/>
    <mergeCell ref="A601:D601"/>
    <mergeCell ref="A712:D712"/>
    <mergeCell ref="A158:D158"/>
    <mergeCell ref="A185:D185"/>
    <mergeCell ref="A241:D241"/>
    <mergeCell ref="A379:D379"/>
    <mergeCell ref="A318:D318"/>
    <mergeCell ref="A319:D319"/>
    <mergeCell ref="A414:D414"/>
    <mergeCell ref="A182:D182"/>
    <mergeCell ref="A239:D239"/>
    <mergeCell ref="A660:D660"/>
    <mergeCell ref="A630:D630"/>
    <mergeCell ref="A604:D604"/>
    <mergeCell ref="A432:D432"/>
    <mergeCell ref="A437:D437"/>
    <mergeCell ref="A459:D459"/>
    <mergeCell ref="A460:D460"/>
    <mergeCell ref="A793:D793"/>
    <mergeCell ref="A771:D771"/>
    <mergeCell ref="A713:D713"/>
    <mergeCell ref="A772:D772"/>
    <mergeCell ref="A788:D788"/>
    <mergeCell ref="A4:D4"/>
    <mergeCell ref="A19:D19"/>
    <mergeCell ref="A296:D296"/>
    <mergeCell ref="A138:D138"/>
    <mergeCell ref="A162:D162"/>
    <mergeCell ref="A75:D75"/>
    <mergeCell ref="A183:D183"/>
    <mergeCell ref="A23:D23"/>
    <mergeCell ref="A85:D85"/>
    <mergeCell ref="A105:D105"/>
    <mergeCell ref="A1018:D1018"/>
    <mergeCell ref="A1058:D1058"/>
    <mergeCell ref="A1039:D1039"/>
    <mergeCell ref="A992:D992"/>
    <mergeCell ref="A997:D997"/>
    <mergeCell ref="A1014:D1014"/>
    <mergeCell ref="A1056:D1056"/>
    <mergeCell ref="A980:D980"/>
    <mergeCell ref="A867:D867"/>
    <mergeCell ref="A863:D863"/>
    <mergeCell ref="A866:D866"/>
    <mergeCell ref="A922:D922"/>
    <mergeCell ref="A923:D923"/>
    <mergeCell ref="A977:D977"/>
    <mergeCell ref="A815:D815"/>
    <mergeCell ref="A921:D921"/>
    <mergeCell ref="A843:D843"/>
    <mergeCell ref="A978:D978"/>
    <mergeCell ref="A71:D71"/>
    <mergeCell ref="A1106:D1106"/>
    <mergeCell ref="A298:D298"/>
    <mergeCell ref="A557:D557"/>
    <mergeCell ref="A323:D323"/>
    <mergeCell ref="A352:D352"/>
    <mergeCell ref="A462:D462"/>
    <mergeCell ref="A510:D510"/>
    <mergeCell ref="A816:D816"/>
    <mergeCell ref="A818:D818"/>
  </mergeCells>
  <printOptions/>
  <pageMargins left="0.7874015748031497" right="0.7874015748031497" top="0.984251968503937" bottom="0" header="0.5118110236220472" footer="0.5118110236220472"/>
  <pageSetup horizontalDpi="600" verticalDpi="600" orientation="portrait" paperSize="9" scale="87" r:id="rId1"/>
  <headerFooter alignWithMargins="0">
    <oddHeader>&amp;L
&amp;R&amp;"Arial,Fet"&amp;12Studiemedel, kalenderår
</oddHeader>
  </headerFooter>
  <rowBreaks count="23" manualBreakCount="23">
    <brk id="39" max="4" man="1"/>
    <brk id="83" max="4" man="1"/>
    <brk id="136" max="255" man="1"/>
    <brk id="183" max="255" man="1"/>
    <brk id="239" max="255" man="1"/>
    <brk id="296" max="4" man="1"/>
    <brk id="350" max="4" man="1"/>
    <brk id="380" max="255" man="1"/>
    <brk id="414" max="4" man="1"/>
    <brk id="460" max="255" man="1"/>
    <brk id="508" max="255" man="1"/>
    <brk id="555" max="255" man="1"/>
    <brk id="603" max="255" man="1"/>
    <brk id="658" max="4" man="1"/>
    <brk id="711" max="255" man="1"/>
    <brk id="769" max="4" man="1"/>
    <brk id="817" max="255" man="1"/>
    <brk id="865" max="255" man="1"/>
    <brk id="921" max="255" man="1"/>
    <brk id="978" max="255" man="1"/>
    <brk id="1016" max="255" man="1"/>
    <brk id="1056" max="255" man="1"/>
    <brk id="1104" max="4" man="1"/>
  </rowBreaks>
  <ignoredErrors>
    <ignoredError sqref="D376 D871" formula="1"/>
    <ignoredError sqref="A795 A803 A799 A782 A778 A774 A426 A428 A447 A439 A441 A443 A445 A418 A420 A422 A4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Lindquist</dc:creator>
  <cp:keywords/>
  <dc:description/>
  <cp:lastModifiedBy>Monica Lindquist</cp:lastModifiedBy>
  <dcterms:created xsi:type="dcterms:W3CDTF">2010-03-30T12:16:15Z</dcterms:created>
  <dcterms:modified xsi:type="dcterms:W3CDTF">2010-03-30T12:16:33Z</dcterms:modified>
  <cp:category/>
  <cp:version/>
  <cp:contentType/>
  <cp:contentStatus/>
</cp:coreProperties>
</file>